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cleanairpartnership.sharepoint.com/sites/Research/Shared Documents/02. Methodology/Electricity Emissions Factors/1- Working group/2024 Report/"/>
    </mc:Choice>
  </mc:AlternateContent>
  <xr:revisionPtr revIDLastSave="0" documentId="8_{4B866C97-54D5-4239-90BD-884DE3C3B82F}" xr6:coauthVersionLast="47" xr6:coauthVersionMax="47" xr10:uidLastSave="{00000000-0000-0000-0000-000000000000}"/>
  <bookViews>
    <workbookView xWindow="-120" yWindow="-120" windowWidth="29040" windowHeight="15840" firstSheet="5" activeTab="5" xr2:uid="{34D99120-DE11-45FC-8562-689C77D3BC39}"/>
  </bookViews>
  <sheets>
    <sheet name="Index" sheetId="1" r:id="rId1"/>
    <sheet name="Emissions Factors" sheetId="15" r:id="rId2"/>
    <sheet name="1" sheetId="10" r:id="rId3"/>
    <sheet name="2" sheetId="2" r:id="rId4"/>
    <sheet name="3" sheetId="6" r:id="rId5"/>
    <sheet name="4" sheetId="11" r:id="rId6"/>
    <sheet name="Examples" sheetId="16" r:id="rId7"/>
    <sheet name="5" sheetId="12" r:id="rId8"/>
    <sheet name="6"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4" l="1"/>
  <c r="C50" i="14"/>
  <c r="C49" i="14"/>
  <c r="C48" i="14"/>
  <c r="C47" i="14"/>
  <c r="C46" i="14"/>
  <c r="C45" i="14"/>
  <c r="C44" i="14"/>
  <c r="C43" i="14"/>
  <c r="C42" i="14"/>
  <c r="C13" i="14"/>
  <c r="B22" i="14" s="1"/>
  <c r="B13" i="14"/>
  <c r="B16" i="14" s="1"/>
  <c r="B42" i="14" l="1"/>
  <c r="E42" i="14" s="1"/>
  <c r="B21" i="14"/>
  <c r="B47" i="14" s="1"/>
  <c r="E47" i="14" s="1"/>
  <c r="B20" i="14"/>
  <c r="B46" i="14" s="1"/>
  <c r="E46" i="14" s="1"/>
  <c r="B19" i="14"/>
  <c r="B45" i="14" s="1"/>
  <c r="E45" i="14" s="1"/>
  <c r="B18" i="14"/>
  <c r="B44" i="14" s="1"/>
  <c r="E44" i="14" s="1"/>
  <c r="B17" i="14"/>
  <c r="B43" i="14" s="1"/>
  <c r="E43" i="14" s="1"/>
  <c r="B48" i="14"/>
  <c r="E48" i="14" s="1"/>
  <c r="B23" i="14"/>
  <c r="C64" i="12"/>
  <c r="C63" i="12"/>
  <c r="C62" i="12"/>
  <c r="C61" i="12"/>
  <c r="C60" i="12"/>
  <c r="C59" i="12"/>
  <c r="C58" i="12"/>
  <c r="C57" i="12"/>
  <c r="C56" i="12"/>
  <c r="C55" i="12"/>
  <c r="C17" i="12"/>
  <c r="B28" i="12" s="1"/>
  <c r="B17" i="12"/>
  <c r="B22" i="12" s="1"/>
  <c r="B49" i="14" l="1"/>
  <c r="E49" i="14" s="1"/>
  <c r="B24" i="14"/>
  <c r="B55" i="12"/>
  <c r="E55" i="12" s="1"/>
  <c r="B27" i="12"/>
  <c r="B60" i="12" s="1"/>
  <c r="E60" i="12" s="1"/>
  <c r="B26" i="12"/>
  <c r="B59" i="12" s="1"/>
  <c r="E59" i="12" s="1"/>
  <c r="B25" i="12"/>
  <c r="B58" i="12" s="1"/>
  <c r="E58" i="12" s="1"/>
  <c r="B24" i="12"/>
  <c r="B57" i="12" s="1"/>
  <c r="E57" i="12" s="1"/>
  <c r="B23" i="12"/>
  <c r="B56" i="12" s="1"/>
  <c r="E56" i="12" s="1"/>
  <c r="B61" i="12"/>
  <c r="E61" i="12" s="1"/>
  <c r="B29" i="12"/>
  <c r="B50" i="14" l="1"/>
  <c r="E50" i="14" s="1"/>
  <c r="B25" i="14"/>
  <c r="B51" i="14" s="1"/>
  <c r="E51" i="14" s="1"/>
  <c r="B62" i="12"/>
  <c r="E62" i="12" s="1"/>
  <c r="B30" i="12"/>
  <c r="E52" i="14" l="1"/>
  <c r="B58" i="14" s="1"/>
  <c r="B63" i="12"/>
  <c r="E63" i="12" s="1"/>
  <c r="B31" i="12"/>
  <c r="B64" i="12" s="1"/>
  <c r="E64" i="12" s="1"/>
  <c r="E65" i="12" l="1"/>
  <c r="B68" i="12" s="1"/>
</calcChain>
</file>

<file path=xl/sharedStrings.xml><?xml version="1.0" encoding="utf-8"?>
<sst xmlns="http://schemas.openxmlformats.org/spreadsheetml/2006/main" count="113" uniqueCount="69">
  <si>
    <t>Emissions Factors</t>
  </si>
  <si>
    <t>SHEET NUMBER</t>
  </si>
  <si>
    <t>Historical Annual Average Emissions Factors (2015-2023)</t>
  </si>
  <si>
    <t>Historical Hourly Average Emissions Factors (2015-2023)</t>
  </si>
  <si>
    <t>Forecasted Average Emissions Factors (2024-2041)</t>
  </si>
  <si>
    <t>Forecasted Peak/Off-Peak Marginal Emissions Factors (2024, 2030)</t>
  </si>
  <si>
    <t>Examples</t>
  </si>
  <si>
    <t xml:space="preserve">Solar Photovoltaic Example </t>
  </si>
  <si>
    <t>Solar Photovoltaic Data Tables</t>
  </si>
  <si>
    <t>Historical Annual Average Emissions Factors (2015-2023), gCO2eq/kWh</t>
  </si>
  <si>
    <t>Year</t>
  </si>
  <si>
    <t>Annual AEF</t>
  </si>
  <si>
    <t>Historical Hourly Average Emissions Factors  (2015-2023), gCO2eq/kWh</t>
  </si>
  <si>
    <t>Hour</t>
  </si>
  <si>
    <t>Hourly AEF</t>
  </si>
  <si>
    <t>Forecasted Average Emissions Factors (2024-2041), gCO2eq/kWh</t>
  </si>
  <si>
    <t>Forecasted Peak/Off-Peak Marginal Emissions Factors (2024, 2030), gCO2eq/kWh</t>
  </si>
  <si>
    <t>Season</t>
  </si>
  <si>
    <t>Period</t>
  </si>
  <si>
    <t>% Gas on Margin</t>
  </si>
  <si>
    <t>Emissions Factor (gCO2e/kWh)</t>
  </si>
  <si>
    <t>Summer</t>
  </si>
  <si>
    <t>On Peak</t>
  </si>
  <si>
    <t>Mid Peak</t>
  </si>
  <si>
    <t>Off Peak</t>
  </si>
  <si>
    <t>Winter</t>
  </si>
  <si>
    <t>Shoulder</t>
  </si>
  <si>
    <t>Off Peak*</t>
  </si>
  <si>
    <t>Note: TAF has estimated the percent of time gas would be on the margin during the shoulder off peak based on forecasts provided by the IESO for other periods.</t>
  </si>
  <si>
    <t>Estimate the impact of installing a residential rooftop solar photovoltaic system (Example 5).</t>
  </si>
  <si>
    <t>Step 1: Interpolation and extrapolation to estimate short-run MEFs for operational impact</t>
  </si>
  <si>
    <t>Using an estimated solar production profile mapped against the provided short-run MEFs, we estimated the blended short-run factors for 2024 and 2030. Note that the Solar Production Allocation factors are below are for demonstration purposes only, and should be replaced with a user's own estimates of production during each period.</t>
  </si>
  <si>
    <t>Type</t>
  </si>
  <si>
    <t>Short-Run MEF (gCO2eq/kWh)</t>
  </si>
  <si>
    <t xml:space="preserve">Solar Production Allocation (%) </t>
  </si>
  <si>
    <t>Summer On Peak</t>
  </si>
  <si>
    <t>Summer Mid Peak</t>
  </si>
  <si>
    <t>Summer Off Peak</t>
  </si>
  <si>
    <t>Shoulder Mid Peak</t>
  </si>
  <si>
    <t>Winter On Peak</t>
  </si>
  <si>
    <t>Winter Mid Peak</t>
  </si>
  <si>
    <t>Winter Off Peak</t>
  </si>
  <si>
    <t>Blended Short-Run MEF</t>
  </si>
  <si>
    <t>--</t>
  </si>
  <si>
    <t>We then take these factors and interpolate between 2024 and 2030, with annual interpolation factors (how much weight is assigned to the 2030 value) reflecting an expected near-term ramp up of gas-fired output.</t>
  </si>
  <si>
    <t>Interpolation Factor (%)</t>
  </si>
  <si>
    <t>Step 2: Use of forecasted annual AEFs as a proxy for long-run MEFs to estimate impact of grid supply capacity.</t>
  </si>
  <si>
    <t>In lieu of published long-run MEFs, we use provided annual average emissions factors to estimate the impact on future grid supply.</t>
  </si>
  <si>
    <t>Forecasted Annual AEF (gCO2eq/kWh)</t>
  </si>
  <si>
    <t>Step 3: Use a weighted average of short-run and long-run factors to estimate overall impact for the next 10 years.</t>
  </si>
  <si>
    <t>We assume that solar completely displaces operational resources on the margin in its first two years of operation, and then starts to influence long-term grid supply decisions over time. The assumed Operational Weighting Factor represents to what extent solar production in that year displaces operational output (as opposed to new grid supply).</t>
  </si>
  <si>
    <t>Assumed Emissions Factor (gCO2eq/kWh)</t>
  </si>
  <si>
    <t>Short-Run (Operational) Factor</t>
  </si>
  <si>
    <t>Long-Run 
(Grid Capacity) Factor</t>
  </si>
  <si>
    <t>Operational Weighting</t>
  </si>
  <si>
    <t>Weighted Factor</t>
  </si>
  <si>
    <t>Average</t>
  </si>
  <si>
    <t>Assuming that the average solar panel in Toronto outputs 1,163 kWh for each kW of capacity, we estimate the total carbon emissions avoided over a 10-year period:</t>
  </si>
  <si>
    <t>Total carbon emissions</t>
  </si>
  <si>
    <t>tCO2eq</t>
  </si>
  <si>
    <t>Note that most solar panels have an operational lifetime of at least 25 years, and any full assessment of the carbon reduction potential of solar PV should reflect that. We have provided a simplified example here as a starting point to illustrate the complexity of evaluating these types of investments.</t>
  </si>
  <si>
    <t xml:space="preserve">While there remains significant uncertainty as to which resource will be displaced by distributed solar beyond the next decade, a practitioner could apply a multiple of 1.5 or 2.0 to the above value to estimate the impact over the entire 25-year lifetime of the system. </t>
  </si>
  <si>
    <t>Cells can be modified by user.</t>
  </si>
  <si>
    <t>Solar panel output</t>
  </si>
  <si>
    <t>kWh</t>
  </si>
  <si>
    <t>Size of system</t>
  </si>
  <si>
    <t>kW</t>
  </si>
  <si>
    <t>Assessment period</t>
  </si>
  <si>
    <t>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</si>
</sst>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1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9"/>
      <color theme="1"/>
      <name val="Arial"/>
      <family val="2"/>
      <charset val="1"/>
    </font>
    <font>
      <sz val="11"/>
      <name val="Calibri"/>
      <family val="2"/>
    </font>
    <font>
      <b/>
      <sz val="12"/>
      <color theme="1"/>
      <name val="Calibri"/>
      <family val="2"/>
      <scheme val="minor"/>
    </font>
    <font>
      <i/>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93">
    <xf numFmtId="0" fontId="0" fillId="0" borderId="0" xfId="0"/>
    <xf numFmtId="1" fontId="0" fillId="0" borderId="0" xfId="0" applyNumberFormat="1"/>
    <xf numFmtId="0" fontId="4" fillId="0" borderId="0" xfId="0" applyFont="1" applyAlignment="1">
      <alignment horizontal="center"/>
    </xf>
    <xf numFmtId="0" fontId="5" fillId="0" borderId="0" xfId="2" applyBorder="1" applyAlignment="1">
      <alignment horizontal="center"/>
    </xf>
    <xf numFmtId="43" fontId="0" fillId="0" borderId="0" xfId="1" applyFont="1"/>
    <xf numFmtId="164" fontId="0" fillId="0" borderId="0" xfId="1" applyNumberFormat="1" applyFont="1"/>
    <xf numFmtId="0" fontId="6" fillId="0" borderId="0" xfId="0" applyFont="1"/>
    <xf numFmtId="165" fontId="0" fillId="0" borderId="0" xfId="0" applyNumberFormat="1"/>
    <xf numFmtId="0" fontId="7" fillId="0" borderId="0" xfId="0" applyFont="1"/>
    <xf numFmtId="0" fontId="4" fillId="0" borderId="0" xfId="0" applyFont="1" applyAlignment="1">
      <alignment horizontal="left"/>
    </xf>
    <xf numFmtId="0" fontId="2" fillId="0" borderId="0" xfId="0" applyFont="1"/>
    <xf numFmtId="0" fontId="0" fillId="0" borderId="0" xfId="0" applyAlignment="1">
      <alignment horizontal="center"/>
    </xf>
    <xf numFmtId="0" fontId="0" fillId="0" borderId="0" xfId="0" applyAlignment="1">
      <alignment vertical="top"/>
    </xf>
    <xf numFmtId="0" fontId="5" fillId="0" borderId="0" xfId="2" applyAlignment="1">
      <alignment horizontal="center"/>
    </xf>
    <xf numFmtId="0" fontId="0" fillId="0" borderId="0" xfId="0" applyAlignment="1">
      <alignment wrapText="1"/>
    </xf>
    <xf numFmtId="0" fontId="3" fillId="0" borderId="0" xfId="0" applyFont="1"/>
    <xf numFmtId="0" fontId="0" fillId="0" borderId="0" xfId="0" applyAlignment="1">
      <alignment horizontal="left" vertical="top" wrapText="1"/>
    </xf>
    <xf numFmtId="0" fontId="0" fillId="0" borderId="1" xfId="0" applyBorder="1"/>
    <xf numFmtId="1" fontId="0" fillId="0" borderId="1" xfId="0" applyNumberFormat="1" applyBorder="1"/>
    <xf numFmtId="0" fontId="0" fillId="0" borderId="1" xfId="0" applyBorder="1" applyAlignment="1">
      <alignment horizontal="right"/>
    </xf>
    <xf numFmtId="0" fontId="0" fillId="0" borderId="5" xfId="0" applyBorder="1"/>
    <xf numFmtId="9" fontId="0" fillId="0" borderId="1" xfId="0" applyNumberFormat="1" applyBorder="1" applyAlignment="1">
      <alignment horizontal="right"/>
    </xf>
    <xf numFmtId="9" fontId="0" fillId="0" borderId="1" xfId="0" applyNumberFormat="1" applyBorder="1"/>
    <xf numFmtId="0" fontId="2" fillId="0" borderId="1" xfId="0" applyFont="1" applyBorder="1" applyAlignment="1">
      <alignment horizontal="center" vertical="center" wrapText="1"/>
    </xf>
    <xf numFmtId="0" fontId="0" fillId="0" borderId="1" xfId="0" applyBorder="1" applyAlignment="1">
      <alignment horizontal="center"/>
    </xf>
    <xf numFmtId="0" fontId="2" fillId="0" borderId="7" xfId="0" applyFont="1" applyBorder="1" applyAlignment="1">
      <alignment horizontal="center" vertical="center" wrapText="1"/>
    </xf>
    <xf numFmtId="0" fontId="0" fillId="0" borderId="7" xfId="0" applyBorder="1" applyAlignment="1">
      <alignment horizontal="center"/>
    </xf>
    <xf numFmtId="166" fontId="8" fillId="0" borderId="1" xfId="0" applyNumberFormat="1" applyFont="1" applyBorder="1"/>
    <xf numFmtId="0" fontId="2" fillId="0" borderId="0" xfId="0" applyFont="1" applyAlignment="1">
      <alignment horizontal="right"/>
    </xf>
    <xf numFmtId="166" fontId="2" fillId="0" borderId="0" xfId="0" applyNumberFormat="1" applyFont="1"/>
    <xf numFmtId="164" fontId="0" fillId="0" borderId="1" xfId="0" applyNumberFormat="1" applyBorder="1" applyAlignment="1">
      <alignment vertical="top"/>
    </xf>
    <xf numFmtId="9" fontId="0" fillId="0" borderId="7" xfId="0" applyNumberFormat="1" applyBorder="1" applyAlignment="1">
      <alignment horizontal="center" vertical="top"/>
    </xf>
    <xf numFmtId="9" fontId="9" fillId="0" borderId="7" xfId="0" applyNumberFormat="1" applyFont="1" applyBorder="1" applyAlignment="1">
      <alignment horizontal="center" vertical="top"/>
    </xf>
    <xf numFmtId="164" fontId="9" fillId="0" borderId="1" xfId="0" applyNumberFormat="1" applyFont="1" applyBorder="1" applyAlignment="1">
      <alignment vertical="top"/>
    </xf>
    <xf numFmtId="9" fontId="0" fillId="0" borderId="7" xfId="0" applyNumberFormat="1" applyBorder="1" applyAlignment="1">
      <alignment vertical="top"/>
    </xf>
    <xf numFmtId="9" fontId="9" fillId="0" borderId="7" xfId="0" applyNumberFormat="1" applyFont="1" applyBorder="1" applyAlignment="1">
      <alignment vertical="top"/>
    </xf>
    <xf numFmtId="0" fontId="2" fillId="0" borderId="0" xfId="0" applyFont="1" applyAlignment="1">
      <alignment vertical="top"/>
    </xf>
    <xf numFmtId="0" fontId="2" fillId="0" borderId="1" xfId="0" applyFont="1" applyBorder="1" applyAlignment="1">
      <alignment horizontal="center"/>
    </xf>
    <xf numFmtId="9" fontId="0" fillId="0" borderId="9" xfId="0" applyNumberFormat="1" applyBorder="1" applyAlignment="1">
      <alignment horizontal="center" vertical="top"/>
    </xf>
    <xf numFmtId="164" fontId="0" fillId="0" borderId="5" xfId="0" applyNumberFormat="1" applyBorder="1" applyAlignment="1">
      <alignment vertical="top"/>
    </xf>
    <xf numFmtId="9" fontId="0" fillId="0" borderId="9" xfId="0" applyNumberFormat="1" applyBorder="1" applyAlignment="1">
      <alignment vertical="top"/>
    </xf>
    <xf numFmtId="0" fontId="0" fillId="2" borderId="5" xfId="0" applyFill="1" applyBorder="1"/>
    <xf numFmtId="0" fontId="9" fillId="2" borderId="0" xfId="0" applyFont="1" applyFill="1"/>
    <xf numFmtId="0" fontId="9" fillId="0" borderId="0" xfId="0" applyFont="1"/>
    <xf numFmtId="0" fontId="0" fillId="2" borderId="1" xfId="0" applyFill="1" applyBorder="1"/>
    <xf numFmtId="0" fontId="0" fillId="2" borderId="1" xfId="0" applyFill="1" applyBorder="1" applyAlignment="1">
      <alignment horizontal="right"/>
    </xf>
    <xf numFmtId="9" fontId="0" fillId="2" borderId="1" xfId="0" applyNumberFormat="1" applyFill="1" applyBorder="1" applyAlignment="1">
      <alignment horizontal="right"/>
    </xf>
    <xf numFmtId="9" fontId="0" fillId="2" borderId="1" xfId="0" applyNumberFormat="1" applyFill="1" applyBorder="1"/>
    <xf numFmtId="1" fontId="2" fillId="0" borderId="1" xfId="0" applyNumberFormat="1" applyFont="1" applyBorder="1"/>
    <xf numFmtId="0" fontId="2" fillId="0" borderId="1" xfId="0" applyFont="1" applyBorder="1" applyAlignment="1">
      <alignment horizontal="right"/>
    </xf>
    <xf numFmtId="0" fontId="0" fillId="2" borderId="0" xfId="0" applyFill="1"/>
    <xf numFmtId="1" fontId="0" fillId="0" borderId="1" xfId="0" applyNumberFormat="1" applyBorder="1" applyAlignment="1">
      <alignment horizontal="center"/>
    </xf>
    <xf numFmtId="0" fontId="7" fillId="0" borderId="1" xfId="0" applyFont="1" applyBorder="1"/>
    <xf numFmtId="0" fontId="7" fillId="0" borderId="5" xfId="0" applyFont="1" applyBorder="1"/>
    <xf numFmtId="0" fontId="2" fillId="0" borderId="1" xfId="0" applyFont="1" applyBorder="1"/>
    <xf numFmtId="0" fontId="0" fillId="0" borderId="6" xfId="0" applyBorder="1" applyAlignment="1">
      <alignment vertical="top"/>
    </xf>
    <xf numFmtId="0" fontId="0" fillId="0" borderId="10" xfId="0" applyBorder="1" applyAlignment="1">
      <alignment vertical="top"/>
    </xf>
    <xf numFmtId="0" fontId="9" fillId="0" borderId="10" xfId="0" applyFont="1" applyBorder="1" applyAlignment="1">
      <alignment vertical="top"/>
    </xf>
    <xf numFmtId="0" fontId="2" fillId="0" borderId="6" xfId="0" applyFont="1" applyBorder="1" applyAlignment="1">
      <alignment vertical="top"/>
    </xf>
    <xf numFmtId="1" fontId="0" fillId="0" borderId="5" xfId="0" applyNumberFormat="1" applyBorder="1" applyAlignment="1">
      <alignment horizontal="center"/>
    </xf>
    <xf numFmtId="1" fontId="0" fillId="0" borderId="5" xfId="0" applyNumberFormat="1" applyBorder="1"/>
    <xf numFmtId="0" fontId="2" fillId="0" borderId="0" xfId="0" applyFont="1" applyAlignment="1">
      <alignment horizontal="left" vertical="top"/>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0" fontId="0" fillId="0" borderId="1" xfId="0" applyBorder="1" applyAlignment="1">
      <alignment horizontal="right" vertical="center" wrapText="1"/>
    </xf>
    <xf numFmtId="0" fontId="2" fillId="0" borderId="1" xfId="0" applyFont="1" applyBorder="1" applyAlignment="1">
      <alignment horizontal="right" wrapText="1"/>
    </xf>
    <xf numFmtId="0" fontId="2" fillId="0" borderId="4" xfId="0" applyFont="1" applyBorder="1"/>
    <xf numFmtId="0" fontId="2" fillId="0" borderId="1" xfId="0" applyFont="1" applyBorder="1" applyAlignment="1">
      <alignment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10" xfId="0" applyFont="1" applyBorder="1"/>
    <xf numFmtId="0" fontId="0" fillId="0" borderId="1" xfId="0" applyBorder="1" applyAlignment="1">
      <alignment horizontal="center"/>
    </xf>
    <xf numFmtId="0" fontId="0" fillId="0" borderId="1"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0" fillId="0" borderId="1" xfId="0" applyBorder="1" applyAlignment="1">
      <alignment horizontal="center" vertical="top"/>
    </xf>
    <xf numFmtId="0" fontId="0" fillId="0" borderId="0" xfId="0" applyAlignment="1">
      <alignment horizontal="left" vertical="top" wrapText="1"/>
    </xf>
    <xf numFmtId="0" fontId="0" fillId="0" borderId="0" xfId="0" applyAlignment="1">
      <alignment horizontal="left" wrapText="1"/>
    </xf>
    <xf numFmtId="0" fontId="10" fillId="0" borderId="0" xfId="0" applyFont="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8"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vertical="center"/>
    </xf>
    <xf numFmtId="0" fontId="10" fillId="0" borderId="0" xfId="0" applyFont="1" applyAlignment="1">
      <alignment horizontal="left" wrapText="1"/>
    </xf>
    <xf numFmtId="0" fontId="2" fillId="0" borderId="4" xfId="0" applyFont="1" applyBorder="1" applyAlignment="1">
      <alignment horizontal="center"/>
    </xf>
    <xf numFmtId="0" fontId="2" fillId="0" borderId="1" xfId="0" applyFont="1" applyBorder="1" applyAlignment="1">
      <alignment horizontal="right" wrapText="1"/>
    </xf>
    <xf numFmtId="0" fontId="0" fillId="0" borderId="0" xfId="0" applyAlignment="1">
      <alignment horizontal="left"/>
    </xf>
    <xf numFmtId="0" fontId="10" fillId="0" borderId="0" xfId="0" applyFont="1" applyAlignment="1">
      <alignment horizontal="left"/>
    </xf>
    <xf numFmtId="0" fontId="2" fillId="0" borderId="3" xfId="0" applyFont="1" applyBorder="1" applyAlignment="1">
      <alignment horizontal="center"/>
    </xf>
    <xf numFmtId="0" fontId="2" fillId="0" borderId="4" xfId="0" applyFont="1" applyBorder="1" applyAlignment="1">
      <alignment horizontal="righ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7971-C1A1-40D0-9EB7-295ECEF205B8}">
  <dimension ref="A1:E10"/>
  <sheetViews>
    <sheetView workbookViewId="0"/>
  </sheetViews>
  <sheetFormatPr defaultRowHeight="15"/>
  <cols>
    <col min="1" max="1" width="54.140625" bestFit="1" customWidth="1"/>
    <col min="2" max="2" width="17.42578125" customWidth="1"/>
    <col min="4" max="4" width="15.42578125" bestFit="1" customWidth="1"/>
    <col min="5" max="5" width="13.28515625" bestFit="1" customWidth="1"/>
  </cols>
  <sheetData>
    <row r="1" spans="1:5">
      <c r="A1" s="9" t="s">
        <v>0</v>
      </c>
      <c r="B1" s="2" t="s">
        <v>1</v>
      </c>
    </row>
    <row r="2" spans="1:5">
      <c r="A2" t="s">
        <v>2</v>
      </c>
      <c r="B2" s="3">
        <v>1</v>
      </c>
    </row>
    <row r="3" spans="1:5">
      <c r="A3" s="15" t="s">
        <v>3</v>
      </c>
      <c r="B3" s="3">
        <v>2</v>
      </c>
    </row>
    <row r="4" spans="1:5">
      <c r="A4" t="s">
        <v>4</v>
      </c>
      <c r="B4" s="13">
        <v>3</v>
      </c>
    </row>
    <row r="5" spans="1:5">
      <c r="A5" t="s">
        <v>5</v>
      </c>
      <c r="B5" s="13">
        <v>4</v>
      </c>
    </row>
    <row r="6" spans="1:5">
      <c r="A6" s="10" t="s">
        <v>6</v>
      </c>
      <c r="B6" s="13"/>
    </row>
    <row r="7" spans="1:5">
      <c r="A7" s="14" t="s">
        <v>7</v>
      </c>
      <c r="B7" s="13">
        <v>5</v>
      </c>
      <c r="D7" s="5"/>
    </row>
    <row r="8" spans="1:5">
      <c r="A8" t="s">
        <v>8</v>
      </c>
      <c r="B8" s="13">
        <v>6</v>
      </c>
    </row>
    <row r="10" spans="1:5">
      <c r="E10" s="4"/>
    </row>
  </sheetData>
  <hyperlinks>
    <hyperlink ref="B2" location="1!A1" display="1!A1" xr:uid="{E6014A55-28BD-4444-AD82-CE9159C25404}"/>
    <hyperlink ref="B3" location="2!A1" display="2!A1" xr:uid="{0E49B679-BD75-4FA7-ACF5-D5E414E57D6D}"/>
    <hyperlink ref="B4" location="'3'!A1" display="'3'!A1" xr:uid="{0FAB9B95-4831-4A84-AF0F-BD45C51AA4A1}"/>
    <hyperlink ref="B5" location="'4'!A1" display="'4'!A1" xr:uid="{A8296B75-E6B1-44FD-9AD4-7721BD5E8C75}"/>
    <hyperlink ref="B7" location="'5'!A1" display="5" xr:uid="{850F5727-3C0A-45CA-8049-41B228A77F27}"/>
    <hyperlink ref="B8" location="'6'!A1" display="6" xr:uid="{2918BD46-9A18-4560-AC99-0E07C0FE2A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FACF-61C4-42D2-98DB-C8A9281DE5D4}">
  <sheetPr>
    <tabColor theme="5"/>
  </sheetPr>
  <dimension ref="A1"/>
  <sheetViews>
    <sheetView workbookViewId="0">
      <selection activeCell="B8" sqref="B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5CF8-B89E-4F7A-A023-5E8E7B935B84}">
  <dimension ref="A1:O11"/>
  <sheetViews>
    <sheetView workbookViewId="0"/>
  </sheetViews>
  <sheetFormatPr defaultRowHeight="15"/>
  <cols>
    <col min="2" max="2" width="10.42578125" customWidth="1"/>
    <col min="16383" max="16384" width="8.7109375" bestFit="1" customWidth="1"/>
  </cols>
  <sheetData>
    <row r="1" spans="1:15">
      <c r="A1" s="61" t="s">
        <v>9</v>
      </c>
      <c r="B1" s="61"/>
      <c r="C1" s="61"/>
      <c r="D1" s="61"/>
      <c r="E1" s="61"/>
      <c r="F1" s="61"/>
      <c r="G1" s="61"/>
      <c r="H1" s="61"/>
      <c r="I1" s="61"/>
    </row>
    <row r="2" spans="1:15">
      <c r="A2" s="24" t="s">
        <v>10</v>
      </c>
      <c r="B2" s="17" t="s">
        <v>11</v>
      </c>
    </row>
    <row r="3" spans="1:15">
      <c r="A3" s="24">
        <v>2015</v>
      </c>
      <c r="B3" s="17">
        <v>46</v>
      </c>
      <c r="J3" s="1"/>
    </row>
    <row r="4" spans="1:15">
      <c r="A4" s="24">
        <v>2016</v>
      </c>
      <c r="B4" s="17">
        <v>40</v>
      </c>
    </row>
    <row r="5" spans="1:15">
      <c r="A5" s="24">
        <v>2017</v>
      </c>
      <c r="B5" s="17">
        <v>18</v>
      </c>
    </row>
    <row r="6" spans="1:15">
      <c r="A6" s="24">
        <v>2018</v>
      </c>
      <c r="B6" s="17">
        <v>29</v>
      </c>
      <c r="H6" s="1"/>
      <c r="I6" s="1"/>
      <c r="J6" s="1"/>
      <c r="K6" s="1"/>
      <c r="L6" s="1"/>
      <c r="M6" s="1"/>
      <c r="N6" s="1"/>
      <c r="O6" s="1"/>
    </row>
    <row r="7" spans="1:15">
      <c r="A7" s="24">
        <v>2019</v>
      </c>
      <c r="B7" s="17">
        <v>29</v>
      </c>
    </row>
    <row r="8" spans="1:15">
      <c r="A8" s="24">
        <v>2020</v>
      </c>
      <c r="B8" s="17">
        <v>36</v>
      </c>
    </row>
    <row r="9" spans="1:15">
      <c r="A9" s="24">
        <v>2021</v>
      </c>
      <c r="B9" s="17">
        <v>44</v>
      </c>
    </row>
    <row r="10" spans="1:15">
      <c r="A10" s="24">
        <v>2022</v>
      </c>
      <c r="B10" s="17">
        <v>51</v>
      </c>
    </row>
    <row r="11" spans="1:15">
      <c r="A11" s="24">
        <v>2023</v>
      </c>
      <c r="B11" s="17">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1A1B-7B69-430E-B8F4-709B8D39C8F0}">
  <dimension ref="A1:AJ27"/>
  <sheetViews>
    <sheetView workbookViewId="0"/>
  </sheetViews>
  <sheetFormatPr defaultRowHeight="15"/>
  <cols>
    <col min="1" max="1" width="15.28515625" style="11" customWidth="1"/>
    <col min="13" max="13" width="9.7109375" bestFit="1" customWidth="1"/>
    <col min="29" max="36" width="9.7109375" bestFit="1" customWidth="1"/>
  </cols>
  <sheetData>
    <row r="1" spans="1:36">
      <c r="A1" s="10" t="s">
        <v>12</v>
      </c>
      <c r="B1" s="10"/>
      <c r="C1" s="10"/>
      <c r="D1" s="10"/>
      <c r="E1" s="10"/>
      <c r="F1" s="10"/>
      <c r="G1" s="10"/>
      <c r="H1" s="10"/>
      <c r="I1" s="10"/>
      <c r="J1" s="10"/>
    </row>
    <row r="2" spans="1:36">
      <c r="A2" s="72" t="s">
        <v>13</v>
      </c>
      <c r="B2" s="71" t="s">
        <v>14</v>
      </c>
      <c r="C2" s="71"/>
      <c r="D2" s="71"/>
      <c r="E2" s="71"/>
      <c r="F2" s="71"/>
      <c r="G2" s="71"/>
      <c r="H2" s="71"/>
      <c r="I2" s="71"/>
      <c r="J2" s="71"/>
    </row>
    <row r="3" spans="1:36">
      <c r="A3" s="72"/>
      <c r="B3" s="17">
        <v>2023</v>
      </c>
      <c r="C3" s="17">
        <v>2022</v>
      </c>
      <c r="D3" s="17">
        <v>2021</v>
      </c>
      <c r="E3" s="17">
        <v>2020</v>
      </c>
      <c r="F3" s="17">
        <v>2019</v>
      </c>
      <c r="G3" s="17">
        <v>2018</v>
      </c>
      <c r="H3" s="17">
        <v>2017</v>
      </c>
      <c r="I3" s="17">
        <v>2016</v>
      </c>
      <c r="J3" s="17">
        <v>2015</v>
      </c>
    </row>
    <row r="4" spans="1:36">
      <c r="A4" s="59">
        <v>1</v>
      </c>
      <c r="B4" s="60">
        <v>38</v>
      </c>
      <c r="C4" s="60">
        <v>25</v>
      </c>
      <c r="D4" s="60">
        <v>19</v>
      </c>
      <c r="E4" s="60">
        <v>15</v>
      </c>
      <c r="F4" s="60">
        <v>14</v>
      </c>
      <c r="G4" s="60">
        <v>13</v>
      </c>
      <c r="H4" s="60">
        <v>10</v>
      </c>
      <c r="I4" s="60">
        <v>26</v>
      </c>
      <c r="J4" s="60">
        <v>31</v>
      </c>
      <c r="K4" s="1"/>
      <c r="M4" s="8"/>
      <c r="N4" s="8"/>
      <c r="O4" s="8"/>
      <c r="P4" s="8"/>
      <c r="Q4" s="8"/>
      <c r="R4" s="8"/>
      <c r="S4" s="8"/>
      <c r="T4" s="8"/>
      <c r="U4" s="8"/>
    </row>
    <row r="5" spans="1:36">
      <c r="A5" s="51">
        <v>2</v>
      </c>
      <c r="B5" s="18">
        <v>34</v>
      </c>
      <c r="C5" s="18">
        <v>23</v>
      </c>
      <c r="D5" s="18">
        <v>19</v>
      </c>
      <c r="E5" s="18">
        <v>14</v>
      </c>
      <c r="F5" s="18">
        <v>13</v>
      </c>
      <c r="G5" s="18">
        <v>12</v>
      </c>
      <c r="H5" s="18">
        <v>10</v>
      </c>
      <c r="I5" s="18">
        <v>25</v>
      </c>
      <c r="J5" s="18">
        <v>31</v>
      </c>
      <c r="K5" s="1"/>
      <c r="M5" s="8"/>
      <c r="N5" s="8"/>
      <c r="O5" s="8"/>
      <c r="P5" s="8"/>
      <c r="Q5" s="8"/>
      <c r="R5" s="8"/>
      <c r="S5" s="8"/>
      <c r="T5" s="8"/>
      <c r="U5" s="8"/>
    </row>
    <row r="6" spans="1:36">
      <c r="A6" s="51">
        <v>3</v>
      </c>
      <c r="B6" s="18">
        <v>34</v>
      </c>
      <c r="C6" s="18">
        <v>24</v>
      </c>
      <c r="D6" s="18">
        <v>20</v>
      </c>
      <c r="E6" s="18">
        <v>15</v>
      </c>
      <c r="F6" s="18">
        <v>13</v>
      </c>
      <c r="G6" s="18">
        <v>12</v>
      </c>
      <c r="H6" s="18">
        <v>10</v>
      </c>
      <c r="I6" s="18">
        <v>25</v>
      </c>
      <c r="J6" s="18">
        <v>31</v>
      </c>
      <c r="K6" s="1"/>
      <c r="M6" s="8"/>
      <c r="N6" s="8"/>
      <c r="O6" s="8"/>
      <c r="P6" s="8"/>
      <c r="Q6" s="8"/>
      <c r="R6" s="8"/>
      <c r="S6" s="8"/>
      <c r="T6" s="8"/>
      <c r="U6" s="8"/>
    </row>
    <row r="7" spans="1:36">
      <c r="A7" s="51">
        <v>4</v>
      </c>
      <c r="B7" s="18">
        <v>37</v>
      </c>
      <c r="C7" s="18">
        <v>26</v>
      </c>
      <c r="D7" s="18">
        <v>23</v>
      </c>
      <c r="E7" s="18">
        <v>18</v>
      </c>
      <c r="F7" s="18">
        <v>15</v>
      </c>
      <c r="G7" s="18">
        <v>14</v>
      </c>
      <c r="H7" s="18">
        <v>11</v>
      </c>
      <c r="I7" s="18">
        <v>26</v>
      </c>
      <c r="J7" s="18">
        <v>33</v>
      </c>
      <c r="K7" s="1"/>
      <c r="M7" s="8"/>
      <c r="N7" s="8"/>
      <c r="O7" s="8"/>
      <c r="P7" s="8"/>
      <c r="Q7" s="8"/>
      <c r="R7" s="8"/>
      <c r="S7" s="8"/>
      <c r="T7" s="8"/>
      <c r="U7" s="8"/>
      <c r="V7" s="1"/>
      <c r="W7" s="1"/>
      <c r="X7" s="1"/>
      <c r="Y7" s="1"/>
      <c r="Z7" s="1"/>
      <c r="AA7" s="1"/>
      <c r="AB7" s="1"/>
      <c r="AC7" s="1"/>
      <c r="AD7" s="1"/>
      <c r="AE7" s="1"/>
      <c r="AF7" s="1"/>
      <c r="AG7" s="1"/>
      <c r="AH7" s="1"/>
      <c r="AI7" s="1"/>
      <c r="AJ7" s="1"/>
    </row>
    <row r="8" spans="1:36">
      <c r="A8" s="51">
        <v>5</v>
      </c>
      <c r="B8" s="18">
        <v>43</v>
      </c>
      <c r="C8" s="18">
        <v>30</v>
      </c>
      <c r="D8" s="18">
        <v>27</v>
      </c>
      <c r="E8" s="18">
        <v>21</v>
      </c>
      <c r="F8" s="18">
        <v>17</v>
      </c>
      <c r="G8" s="18">
        <v>17</v>
      </c>
      <c r="H8" s="18">
        <v>12</v>
      </c>
      <c r="I8" s="18">
        <v>28</v>
      </c>
      <c r="J8" s="18">
        <v>35</v>
      </c>
      <c r="K8" s="1"/>
      <c r="M8" s="8"/>
      <c r="N8" s="8"/>
      <c r="O8" s="8"/>
      <c r="P8" s="8"/>
      <c r="Q8" s="8"/>
      <c r="R8" s="8"/>
      <c r="S8" s="8"/>
      <c r="T8" s="8"/>
      <c r="U8" s="8"/>
      <c r="V8" s="6"/>
      <c r="W8" s="6"/>
      <c r="X8" s="6"/>
      <c r="Y8" s="6"/>
      <c r="Z8" s="6"/>
      <c r="AA8" s="6"/>
      <c r="AB8" s="6"/>
      <c r="AC8" s="6"/>
      <c r="AD8" s="6"/>
      <c r="AE8" s="6"/>
      <c r="AF8" s="6"/>
      <c r="AG8" s="6"/>
      <c r="AH8" s="6"/>
      <c r="AI8" s="6"/>
      <c r="AJ8" s="6"/>
    </row>
    <row r="9" spans="1:36">
      <c r="A9" s="51">
        <v>6</v>
      </c>
      <c r="B9" s="18">
        <v>51</v>
      </c>
      <c r="C9" s="18">
        <v>37</v>
      </c>
      <c r="D9" s="18">
        <v>32</v>
      </c>
      <c r="E9" s="18">
        <v>25</v>
      </c>
      <c r="F9" s="18">
        <v>21</v>
      </c>
      <c r="G9" s="18">
        <v>21</v>
      </c>
      <c r="H9" s="18">
        <v>13</v>
      </c>
      <c r="I9" s="18">
        <v>31</v>
      </c>
      <c r="J9" s="18">
        <v>38</v>
      </c>
      <c r="K9" s="1"/>
      <c r="M9" s="8"/>
      <c r="N9" s="8"/>
      <c r="O9" s="8"/>
      <c r="P9" s="8"/>
      <c r="Q9" s="8"/>
      <c r="R9" s="8"/>
      <c r="S9" s="8"/>
      <c r="T9" s="8"/>
      <c r="U9" s="8"/>
      <c r="V9" s="7"/>
      <c r="W9" s="7"/>
      <c r="X9" s="7"/>
      <c r="Y9" s="7"/>
      <c r="Z9" s="7"/>
      <c r="AA9" s="7"/>
      <c r="AB9" s="7"/>
      <c r="AC9" s="7"/>
      <c r="AD9" s="7"/>
      <c r="AE9" s="7"/>
      <c r="AF9" s="7"/>
      <c r="AG9" s="7"/>
      <c r="AH9" s="7"/>
      <c r="AI9" s="7"/>
      <c r="AJ9" s="7"/>
    </row>
    <row r="10" spans="1:36">
      <c r="A10" s="51">
        <v>7</v>
      </c>
      <c r="B10" s="18">
        <v>58</v>
      </c>
      <c r="C10" s="18">
        <v>43</v>
      </c>
      <c r="D10" s="18">
        <v>36</v>
      </c>
      <c r="E10" s="18">
        <v>29</v>
      </c>
      <c r="F10" s="18">
        <v>25</v>
      </c>
      <c r="G10" s="18">
        <v>25</v>
      </c>
      <c r="H10" s="18">
        <v>15</v>
      </c>
      <c r="I10" s="18">
        <v>34</v>
      </c>
      <c r="J10" s="18">
        <v>41</v>
      </c>
      <c r="K10" s="1"/>
      <c r="M10" s="8"/>
      <c r="N10" s="8"/>
      <c r="O10" s="8"/>
      <c r="P10" s="8"/>
      <c r="Q10" s="8"/>
      <c r="R10" s="8"/>
      <c r="S10" s="8"/>
      <c r="T10" s="8"/>
      <c r="U10" s="8"/>
    </row>
    <row r="11" spans="1:36">
      <c r="A11" s="51">
        <v>8</v>
      </c>
      <c r="B11" s="18">
        <v>64</v>
      </c>
      <c r="C11" s="18">
        <v>49</v>
      </c>
      <c r="D11" s="18">
        <v>41</v>
      </c>
      <c r="E11" s="18">
        <v>32</v>
      </c>
      <c r="F11" s="18">
        <v>28</v>
      </c>
      <c r="G11" s="18">
        <v>27</v>
      </c>
      <c r="H11" s="18">
        <v>16</v>
      </c>
      <c r="I11" s="18">
        <v>36</v>
      </c>
      <c r="J11" s="18">
        <v>44</v>
      </c>
      <c r="K11" s="1"/>
      <c r="M11" s="8"/>
      <c r="N11" s="8"/>
      <c r="O11" s="8"/>
      <c r="P11" s="8"/>
      <c r="Q11" s="8"/>
      <c r="R11" s="8"/>
      <c r="S11" s="8"/>
      <c r="T11" s="8"/>
      <c r="U11" s="8"/>
    </row>
    <row r="12" spans="1:36">
      <c r="A12" s="51">
        <v>9</v>
      </c>
      <c r="B12" s="18">
        <v>69</v>
      </c>
      <c r="C12" s="18">
        <v>52</v>
      </c>
      <c r="D12" s="18">
        <v>44</v>
      </c>
      <c r="E12" s="18">
        <v>35</v>
      </c>
      <c r="F12" s="18">
        <v>30</v>
      </c>
      <c r="G12" s="18">
        <v>30</v>
      </c>
      <c r="H12" s="18">
        <v>17</v>
      </c>
      <c r="I12" s="18">
        <v>38</v>
      </c>
      <c r="J12" s="18">
        <v>45</v>
      </c>
      <c r="K12" s="1"/>
      <c r="M12" s="8"/>
      <c r="N12" s="8"/>
      <c r="O12" s="8"/>
      <c r="P12" s="8"/>
      <c r="Q12" s="8"/>
      <c r="R12" s="8"/>
      <c r="S12" s="8"/>
      <c r="T12" s="8"/>
      <c r="U12" s="8"/>
    </row>
    <row r="13" spans="1:36">
      <c r="A13" s="51">
        <v>10</v>
      </c>
      <c r="B13" s="18">
        <v>72</v>
      </c>
      <c r="C13" s="18">
        <v>55</v>
      </c>
      <c r="D13" s="18">
        <v>47</v>
      </c>
      <c r="E13" s="18">
        <v>38</v>
      </c>
      <c r="F13" s="18">
        <v>32</v>
      </c>
      <c r="G13" s="18">
        <v>31</v>
      </c>
      <c r="H13" s="18">
        <v>18</v>
      </c>
      <c r="I13" s="18">
        <v>40</v>
      </c>
      <c r="J13" s="18">
        <v>46</v>
      </c>
      <c r="K13" s="1"/>
      <c r="M13" s="8"/>
      <c r="N13" s="8"/>
      <c r="O13" s="8"/>
      <c r="P13" s="8"/>
      <c r="Q13" s="8"/>
      <c r="R13" s="8"/>
      <c r="S13" s="8"/>
      <c r="T13" s="8"/>
      <c r="U13" s="8"/>
    </row>
    <row r="14" spans="1:36">
      <c r="A14" s="51">
        <v>11</v>
      </c>
      <c r="B14" s="18">
        <v>73</v>
      </c>
      <c r="C14" s="18">
        <v>57</v>
      </c>
      <c r="D14" s="18">
        <v>49</v>
      </c>
      <c r="E14" s="18">
        <v>41</v>
      </c>
      <c r="F14" s="18">
        <v>33</v>
      </c>
      <c r="G14" s="18">
        <v>33</v>
      </c>
      <c r="H14" s="18">
        <v>19</v>
      </c>
      <c r="I14" s="18">
        <v>41</v>
      </c>
      <c r="J14" s="18">
        <v>48</v>
      </c>
      <c r="K14" s="1"/>
      <c r="M14" s="8"/>
      <c r="N14" s="8"/>
      <c r="O14" s="8"/>
      <c r="P14" s="8"/>
      <c r="Q14" s="8"/>
      <c r="R14" s="8"/>
      <c r="S14" s="8"/>
      <c r="T14" s="8"/>
      <c r="U14" s="8"/>
    </row>
    <row r="15" spans="1:36">
      <c r="A15" s="51">
        <v>12</v>
      </c>
      <c r="B15" s="18">
        <v>73</v>
      </c>
      <c r="C15" s="18">
        <v>57</v>
      </c>
      <c r="D15" s="18">
        <v>51</v>
      </c>
      <c r="E15" s="18">
        <v>43</v>
      </c>
      <c r="F15" s="18">
        <v>34</v>
      </c>
      <c r="G15" s="18">
        <v>34</v>
      </c>
      <c r="H15" s="18">
        <v>19</v>
      </c>
      <c r="I15" s="18">
        <v>42</v>
      </c>
      <c r="J15" s="18">
        <v>49</v>
      </c>
      <c r="K15" s="1"/>
      <c r="M15" s="8"/>
      <c r="N15" s="8"/>
      <c r="O15" s="8"/>
      <c r="P15" s="8"/>
      <c r="Q15" s="8"/>
      <c r="R15" s="8"/>
      <c r="S15" s="8"/>
      <c r="T15" s="8"/>
      <c r="U15" s="8"/>
    </row>
    <row r="16" spans="1:36">
      <c r="A16" s="51">
        <v>13</v>
      </c>
      <c r="B16" s="18">
        <v>74</v>
      </c>
      <c r="C16" s="18">
        <v>57</v>
      </c>
      <c r="D16" s="18">
        <v>51</v>
      </c>
      <c r="E16" s="18">
        <v>44</v>
      </c>
      <c r="F16" s="18">
        <v>34</v>
      </c>
      <c r="G16" s="18">
        <v>35</v>
      </c>
      <c r="H16" s="18">
        <v>20</v>
      </c>
      <c r="I16" s="18">
        <v>42</v>
      </c>
      <c r="J16" s="18">
        <v>50</v>
      </c>
      <c r="K16" s="1"/>
      <c r="M16" s="8"/>
      <c r="N16" s="8"/>
      <c r="O16" s="8"/>
      <c r="P16" s="8"/>
      <c r="Q16" s="8"/>
      <c r="R16" s="8"/>
      <c r="S16" s="8"/>
      <c r="T16" s="8"/>
      <c r="U16" s="8"/>
    </row>
    <row r="17" spans="1:21">
      <c r="A17" s="51">
        <v>14</v>
      </c>
      <c r="B17" s="18">
        <v>75</v>
      </c>
      <c r="C17" s="18">
        <v>58</v>
      </c>
      <c r="D17" s="18">
        <v>53</v>
      </c>
      <c r="E17" s="18">
        <v>45</v>
      </c>
      <c r="F17" s="18">
        <v>35</v>
      </c>
      <c r="G17" s="18">
        <v>35</v>
      </c>
      <c r="H17" s="18">
        <v>21</v>
      </c>
      <c r="I17" s="18">
        <v>44</v>
      </c>
      <c r="J17" s="18">
        <v>51</v>
      </c>
      <c r="K17" s="1"/>
      <c r="M17" s="8"/>
      <c r="N17" s="8"/>
      <c r="O17" s="8"/>
      <c r="P17" s="8"/>
      <c r="Q17" s="8"/>
      <c r="R17" s="8"/>
      <c r="S17" s="8"/>
      <c r="T17" s="8"/>
      <c r="U17" s="8"/>
    </row>
    <row r="18" spans="1:21">
      <c r="A18" s="51">
        <v>15</v>
      </c>
      <c r="B18" s="18">
        <v>76</v>
      </c>
      <c r="C18" s="18">
        <v>59</v>
      </c>
      <c r="D18" s="18">
        <v>54</v>
      </c>
      <c r="E18" s="18">
        <v>46</v>
      </c>
      <c r="F18" s="18">
        <v>35</v>
      </c>
      <c r="G18" s="18">
        <v>36</v>
      </c>
      <c r="H18" s="18">
        <v>22</v>
      </c>
      <c r="I18" s="18">
        <v>45</v>
      </c>
      <c r="J18" s="18">
        <v>51</v>
      </c>
      <c r="K18" s="1"/>
      <c r="M18" s="8"/>
      <c r="N18" s="8"/>
      <c r="O18" s="8"/>
      <c r="P18" s="8"/>
      <c r="Q18" s="8"/>
      <c r="R18" s="8"/>
      <c r="S18" s="8"/>
      <c r="T18" s="8"/>
      <c r="U18" s="8"/>
    </row>
    <row r="19" spans="1:21">
      <c r="A19" s="51">
        <v>16</v>
      </c>
      <c r="B19" s="18">
        <v>78</v>
      </c>
      <c r="C19" s="18">
        <v>62</v>
      </c>
      <c r="D19" s="18">
        <v>55</v>
      </c>
      <c r="E19" s="18">
        <v>47</v>
      </c>
      <c r="F19" s="18">
        <v>36</v>
      </c>
      <c r="G19" s="18">
        <v>38</v>
      </c>
      <c r="H19" s="18">
        <v>23</v>
      </c>
      <c r="I19" s="18">
        <v>47</v>
      </c>
      <c r="J19" s="18">
        <v>52</v>
      </c>
      <c r="K19" s="1"/>
      <c r="M19" s="8"/>
      <c r="N19" s="8"/>
      <c r="O19" s="8"/>
      <c r="P19" s="8"/>
      <c r="Q19" s="8"/>
      <c r="R19" s="8"/>
      <c r="S19" s="8"/>
      <c r="T19" s="8"/>
      <c r="U19" s="8"/>
    </row>
    <row r="20" spans="1:21">
      <c r="A20" s="51">
        <v>17</v>
      </c>
      <c r="B20" s="18">
        <v>81</v>
      </c>
      <c r="C20" s="18">
        <v>64</v>
      </c>
      <c r="D20" s="18">
        <v>56</v>
      </c>
      <c r="E20" s="18">
        <v>48</v>
      </c>
      <c r="F20" s="18">
        <v>37</v>
      </c>
      <c r="G20" s="18">
        <v>39</v>
      </c>
      <c r="H20" s="18">
        <v>24</v>
      </c>
      <c r="I20" s="18">
        <v>48</v>
      </c>
      <c r="J20" s="18">
        <v>53</v>
      </c>
      <c r="K20" s="1"/>
      <c r="M20" s="8"/>
      <c r="N20" s="8"/>
      <c r="O20" s="8"/>
      <c r="P20" s="8"/>
      <c r="Q20" s="8"/>
      <c r="R20" s="8"/>
      <c r="S20" s="8"/>
      <c r="T20" s="8"/>
      <c r="U20" s="8"/>
    </row>
    <row r="21" spans="1:21">
      <c r="A21" s="51">
        <v>18</v>
      </c>
      <c r="B21" s="18">
        <v>82</v>
      </c>
      <c r="C21" s="18">
        <v>66</v>
      </c>
      <c r="D21" s="18">
        <v>58</v>
      </c>
      <c r="E21" s="18">
        <v>48</v>
      </c>
      <c r="F21" s="18">
        <v>38</v>
      </c>
      <c r="G21" s="18">
        <v>40</v>
      </c>
      <c r="H21" s="18">
        <v>24</v>
      </c>
      <c r="I21" s="18">
        <v>49</v>
      </c>
      <c r="J21" s="18">
        <v>54</v>
      </c>
      <c r="K21" s="1"/>
      <c r="M21" s="8"/>
      <c r="N21" s="8"/>
      <c r="O21" s="8"/>
      <c r="P21" s="8"/>
      <c r="Q21" s="8"/>
      <c r="R21" s="8"/>
      <c r="S21" s="8"/>
      <c r="T21" s="8"/>
      <c r="U21" s="8"/>
    </row>
    <row r="22" spans="1:21">
      <c r="A22" s="51">
        <v>19</v>
      </c>
      <c r="B22" s="18">
        <v>82</v>
      </c>
      <c r="C22" s="18">
        <v>66</v>
      </c>
      <c r="D22" s="18">
        <v>56</v>
      </c>
      <c r="E22" s="18">
        <v>47</v>
      </c>
      <c r="F22" s="18">
        <v>38</v>
      </c>
      <c r="G22" s="18">
        <v>40</v>
      </c>
      <c r="H22" s="18">
        <v>24</v>
      </c>
      <c r="I22" s="18">
        <v>49</v>
      </c>
      <c r="J22" s="18">
        <v>54</v>
      </c>
      <c r="K22" s="1"/>
      <c r="M22" s="8"/>
      <c r="N22" s="8"/>
      <c r="O22" s="8"/>
      <c r="P22" s="8"/>
      <c r="Q22" s="8"/>
      <c r="R22" s="8"/>
      <c r="S22" s="8"/>
      <c r="T22" s="8"/>
      <c r="U22" s="8"/>
    </row>
    <row r="23" spans="1:21">
      <c r="A23" s="51">
        <v>20</v>
      </c>
      <c r="B23" s="18">
        <v>81</v>
      </c>
      <c r="C23" s="18">
        <v>64</v>
      </c>
      <c r="D23" s="18">
        <v>53</v>
      </c>
      <c r="E23" s="18">
        <v>44</v>
      </c>
      <c r="F23" s="18">
        <v>37</v>
      </c>
      <c r="G23" s="18">
        <v>38</v>
      </c>
      <c r="H23" s="18">
        <v>23</v>
      </c>
      <c r="I23" s="18">
        <v>49</v>
      </c>
      <c r="J23" s="18">
        <v>53</v>
      </c>
      <c r="K23" s="1"/>
      <c r="M23" s="8"/>
      <c r="N23" s="8"/>
      <c r="O23" s="8"/>
      <c r="P23" s="8"/>
      <c r="Q23" s="8"/>
      <c r="R23" s="8"/>
      <c r="S23" s="8"/>
      <c r="T23" s="8"/>
      <c r="U23" s="8"/>
    </row>
    <row r="24" spans="1:21">
      <c r="A24" s="51">
        <v>21</v>
      </c>
      <c r="B24" s="18">
        <v>78</v>
      </c>
      <c r="C24" s="18">
        <v>61</v>
      </c>
      <c r="D24" s="18">
        <v>48</v>
      </c>
      <c r="E24" s="18">
        <v>40</v>
      </c>
      <c r="F24" s="18">
        <v>34</v>
      </c>
      <c r="G24" s="18">
        <v>35</v>
      </c>
      <c r="H24" s="18">
        <v>21</v>
      </c>
      <c r="I24" s="18">
        <v>47</v>
      </c>
      <c r="J24" s="18">
        <v>52</v>
      </c>
      <c r="K24" s="1"/>
      <c r="M24" s="8"/>
      <c r="N24" s="8"/>
      <c r="O24" s="8"/>
      <c r="P24" s="8"/>
      <c r="Q24" s="8"/>
      <c r="R24" s="8"/>
      <c r="S24" s="8"/>
      <c r="T24" s="8"/>
      <c r="U24" s="8"/>
    </row>
    <row r="25" spans="1:21">
      <c r="A25" s="51">
        <v>22</v>
      </c>
      <c r="B25" s="18">
        <v>72</v>
      </c>
      <c r="C25" s="18">
        <v>53</v>
      </c>
      <c r="D25" s="18">
        <v>40</v>
      </c>
      <c r="E25" s="18">
        <v>33</v>
      </c>
      <c r="F25" s="18">
        <v>29</v>
      </c>
      <c r="G25" s="18">
        <v>29</v>
      </c>
      <c r="H25" s="18">
        <v>18</v>
      </c>
      <c r="I25" s="18">
        <v>43</v>
      </c>
      <c r="J25" s="18">
        <v>47</v>
      </c>
      <c r="K25" s="1"/>
      <c r="M25" s="8"/>
      <c r="N25" s="8"/>
      <c r="O25" s="8"/>
      <c r="P25" s="8"/>
      <c r="Q25" s="8"/>
      <c r="R25" s="8"/>
      <c r="S25" s="8"/>
      <c r="T25" s="8"/>
      <c r="U25" s="8"/>
    </row>
    <row r="26" spans="1:21">
      <c r="A26" s="51">
        <v>23</v>
      </c>
      <c r="B26" s="18">
        <v>60</v>
      </c>
      <c r="C26" s="18">
        <v>41</v>
      </c>
      <c r="D26" s="18">
        <v>31</v>
      </c>
      <c r="E26" s="18">
        <v>25</v>
      </c>
      <c r="F26" s="18">
        <v>22</v>
      </c>
      <c r="G26" s="18">
        <v>21</v>
      </c>
      <c r="H26" s="18">
        <v>15</v>
      </c>
      <c r="I26" s="18">
        <v>35</v>
      </c>
      <c r="J26" s="18">
        <v>40</v>
      </c>
      <c r="K26" s="1"/>
      <c r="M26" s="8"/>
      <c r="N26" s="8"/>
      <c r="O26" s="8"/>
      <c r="P26" s="8"/>
      <c r="Q26" s="8"/>
      <c r="R26" s="8"/>
      <c r="S26" s="8"/>
      <c r="T26" s="8"/>
      <c r="U26" s="8"/>
    </row>
    <row r="27" spans="1:21">
      <c r="A27" s="51">
        <v>24</v>
      </c>
      <c r="B27" s="18">
        <v>48</v>
      </c>
      <c r="C27" s="18">
        <v>31</v>
      </c>
      <c r="D27" s="18">
        <v>23</v>
      </c>
      <c r="E27" s="18">
        <v>19</v>
      </c>
      <c r="F27" s="18">
        <v>16</v>
      </c>
      <c r="G27" s="18">
        <v>15</v>
      </c>
      <c r="H27" s="18">
        <v>12</v>
      </c>
      <c r="I27" s="18">
        <v>29</v>
      </c>
      <c r="J27" s="18">
        <v>35</v>
      </c>
      <c r="K27" s="1"/>
      <c r="M27" s="8"/>
      <c r="N27" s="8"/>
      <c r="O27" s="8"/>
      <c r="P27" s="8"/>
      <c r="Q27" s="8"/>
      <c r="R27" s="8"/>
      <c r="S27" s="8"/>
      <c r="T27" s="8"/>
      <c r="U27" s="8"/>
    </row>
  </sheetData>
  <mergeCells count="2">
    <mergeCell ref="B2:J2"/>
    <mergeCell ref="A2:A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3BEB-E8DF-43E0-B0AA-4700B69EE605}">
  <dimension ref="A1:J20"/>
  <sheetViews>
    <sheetView workbookViewId="0"/>
  </sheetViews>
  <sheetFormatPr defaultRowHeight="15"/>
  <cols>
    <col min="1" max="1" width="12.140625" customWidth="1"/>
    <col min="2" max="2" width="33.5703125" customWidth="1"/>
  </cols>
  <sheetData>
    <row r="1" spans="1:10">
      <c r="A1" s="58" t="s">
        <v>15</v>
      </c>
      <c r="B1" s="58"/>
      <c r="C1" s="10"/>
      <c r="D1" s="10"/>
      <c r="E1" s="10"/>
      <c r="F1" s="10"/>
      <c r="G1" s="10"/>
      <c r="H1" s="10"/>
      <c r="I1" s="10"/>
      <c r="J1" s="10"/>
    </row>
    <row r="2" spans="1:10" ht="31.5" customHeight="1">
      <c r="A2" s="64" t="s">
        <v>10</v>
      </c>
      <c r="B2" s="64" t="s">
        <v>11</v>
      </c>
      <c r="C2" s="10"/>
      <c r="D2" s="10"/>
      <c r="E2" s="10"/>
      <c r="F2" s="10"/>
      <c r="G2" s="10"/>
      <c r="H2" s="10"/>
      <c r="I2" s="10"/>
      <c r="J2" s="10"/>
    </row>
    <row r="3" spans="1:10">
      <c r="A3" s="20">
        <v>2024</v>
      </c>
      <c r="B3" s="53">
        <v>71</v>
      </c>
    </row>
    <row r="4" spans="1:10">
      <c r="A4" s="17">
        <v>2025</v>
      </c>
      <c r="B4" s="52">
        <v>138</v>
      </c>
    </row>
    <row r="5" spans="1:10">
      <c r="A5" s="17">
        <v>2026</v>
      </c>
      <c r="B5" s="52">
        <v>145</v>
      </c>
    </row>
    <row r="6" spans="1:10">
      <c r="A6" s="17">
        <v>2027</v>
      </c>
      <c r="B6" s="52">
        <v>132</v>
      </c>
    </row>
    <row r="7" spans="1:10">
      <c r="A7" s="17">
        <v>2028</v>
      </c>
      <c r="B7" s="52">
        <v>133</v>
      </c>
    </row>
    <row r="8" spans="1:10">
      <c r="A8" s="17">
        <v>2029</v>
      </c>
      <c r="B8" s="52">
        <v>126</v>
      </c>
    </row>
    <row r="9" spans="1:10">
      <c r="A9" s="17">
        <v>2030</v>
      </c>
      <c r="B9" s="52">
        <v>126</v>
      </c>
    </row>
    <row r="10" spans="1:10">
      <c r="A10" s="17">
        <v>2031</v>
      </c>
      <c r="B10" s="52">
        <v>122</v>
      </c>
    </row>
    <row r="11" spans="1:10">
      <c r="A11" s="17">
        <v>2032</v>
      </c>
      <c r="B11" s="52">
        <v>122</v>
      </c>
    </row>
    <row r="12" spans="1:10">
      <c r="A12" s="17">
        <v>2033</v>
      </c>
      <c r="B12" s="52">
        <v>104</v>
      </c>
    </row>
    <row r="13" spans="1:10">
      <c r="A13" s="17">
        <v>2034</v>
      </c>
      <c r="B13" s="52">
        <v>58</v>
      </c>
    </row>
    <row r="14" spans="1:10">
      <c r="A14" s="17">
        <v>2035</v>
      </c>
      <c r="B14" s="52">
        <v>40</v>
      </c>
    </row>
    <row r="15" spans="1:10">
      <c r="A15" s="17">
        <v>2036</v>
      </c>
      <c r="B15" s="52">
        <v>34</v>
      </c>
    </row>
    <row r="16" spans="1:10">
      <c r="A16" s="17">
        <v>2037</v>
      </c>
      <c r="B16" s="52">
        <v>33</v>
      </c>
    </row>
    <row r="17" spans="1:2">
      <c r="A17" s="17">
        <v>2038</v>
      </c>
      <c r="B17" s="52">
        <v>32</v>
      </c>
    </row>
    <row r="18" spans="1:2">
      <c r="A18" s="17">
        <v>2039</v>
      </c>
      <c r="B18" s="52">
        <v>13</v>
      </c>
    </row>
    <row r="19" spans="1:2">
      <c r="A19" s="17">
        <v>2040</v>
      </c>
      <c r="B19" s="52">
        <v>8</v>
      </c>
    </row>
    <row r="20" spans="1:2">
      <c r="A20" s="17">
        <v>2041</v>
      </c>
      <c r="B20" s="52">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09CD-5B69-48C0-A5E3-9A672E2C8407}">
  <dimension ref="A1:R13"/>
  <sheetViews>
    <sheetView tabSelected="1" workbookViewId="0">
      <selection activeCell="A2" sqref="A2:A3"/>
    </sheetView>
  </sheetViews>
  <sheetFormatPr defaultRowHeight="15"/>
  <cols>
    <col min="1" max="1" width="19.5703125" style="12" customWidth="1"/>
    <col min="2" max="2" width="13" style="12" customWidth="1"/>
    <col min="3" max="3" width="11.5703125" style="12" customWidth="1"/>
    <col min="4" max="4" width="19.140625" style="12" customWidth="1"/>
    <col min="5" max="5" width="12.140625" style="12" customWidth="1"/>
    <col min="6" max="6" width="17.140625" style="12" customWidth="1"/>
    <col min="7" max="9" width="9.140625" style="12"/>
    <col min="10" max="10" width="5.7109375" style="12" customWidth="1"/>
    <col min="11" max="11" width="22.7109375" style="12" customWidth="1"/>
    <col min="12" max="16384" width="9.140625" style="12"/>
  </cols>
  <sheetData>
    <row r="1" spans="1:18">
      <c r="A1" s="10" t="s">
        <v>16</v>
      </c>
      <c r="B1" s="10"/>
      <c r="C1" s="10"/>
      <c r="D1" s="10"/>
      <c r="E1" s="10"/>
      <c r="F1" s="10"/>
      <c r="G1" s="10"/>
      <c r="H1" s="10"/>
      <c r="I1" s="10"/>
      <c r="K1" s="36"/>
      <c r="L1" s="36"/>
      <c r="M1" s="36"/>
      <c r="N1" s="36"/>
      <c r="O1" s="36"/>
      <c r="P1" s="36"/>
      <c r="Q1" s="36"/>
      <c r="R1" s="36"/>
    </row>
    <row r="2" spans="1:18">
      <c r="A2" s="74" t="s">
        <v>17</v>
      </c>
      <c r="B2" s="74" t="s">
        <v>18</v>
      </c>
      <c r="C2" s="77">
        <v>2024</v>
      </c>
      <c r="D2" s="77"/>
      <c r="E2" s="77">
        <v>2030</v>
      </c>
      <c r="F2" s="77"/>
    </row>
    <row r="3" spans="1:18" ht="34.5" customHeight="1">
      <c r="A3" s="74"/>
      <c r="B3" s="74"/>
      <c r="C3" s="62" t="s">
        <v>19</v>
      </c>
      <c r="D3" s="62" t="s">
        <v>20</v>
      </c>
      <c r="E3" s="62" t="s">
        <v>19</v>
      </c>
      <c r="F3" s="63" t="s">
        <v>20</v>
      </c>
    </row>
    <row r="4" spans="1:18">
      <c r="A4" s="73" t="s">
        <v>21</v>
      </c>
      <c r="B4" s="55" t="s">
        <v>22</v>
      </c>
      <c r="C4" s="38">
        <v>0.44</v>
      </c>
      <c r="D4" s="39">
        <v>219.5400357761053</v>
      </c>
      <c r="E4" s="40">
        <v>1</v>
      </c>
      <c r="F4" s="39">
        <v>498.95462676387569</v>
      </c>
    </row>
    <row r="5" spans="1:18">
      <c r="A5" s="74"/>
      <c r="B5" s="56" t="s">
        <v>23</v>
      </c>
      <c r="C5" s="31">
        <v>0.39</v>
      </c>
      <c r="D5" s="30">
        <v>194.59230443791154</v>
      </c>
      <c r="E5" s="34">
        <v>0.99</v>
      </c>
      <c r="F5" s="30">
        <v>493.96508049623691</v>
      </c>
    </row>
    <row r="6" spans="1:18">
      <c r="A6" s="74"/>
      <c r="B6" s="56" t="s">
        <v>24</v>
      </c>
      <c r="C6" s="31">
        <v>0.19</v>
      </c>
      <c r="D6" s="30">
        <v>94.801379085136389</v>
      </c>
      <c r="E6" s="34">
        <v>0.72</v>
      </c>
      <c r="F6" s="30">
        <v>359.24733126999047</v>
      </c>
    </row>
    <row r="7" spans="1:18">
      <c r="A7" s="74" t="s">
        <v>25</v>
      </c>
      <c r="B7" s="56" t="s">
        <v>22</v>
      </c>
      <c r="C7" s="31">
        <v>0.49</v>
      </c>
      <c r="D7" s="30">
        <v>244.48776711429909</v>
      </c>
      <c r="E7" s="34">
        <v>0.98</v>
      </c>
      <c r="F7" s="30">
        <v>488.97553422859818</v>
      </c>
    </row>
    <row r="8" spans="1:18">
      <c r="A8" s="74"/>
      <c r="B8" s="56" t="s">
        <v>23</v>
      </c>
      <c r="C8" s="31">
        <v>0.41</v>
      </c>
      <c r="D8" s="30">
        <v>204.57139697318902</v>
      </c>
      <c r="E8" s="34">
        <v>0.97</v>
      </c>
      <c r="F8" s="30">
        <v>483.98598796095939</v>
      </c>
    </row>
    <row r="9" spans="1:18">
      <c r="A9" s="74"/>
      <c r="B9" s="56" t="s">
        <v>24</v>
      </c>
      <c r="C9" s="31">
        <v>0.2</v>
      </c>
      <c r="D9" s="30">
        <v>99.790925352775147</v>
      </c>
      <c r="E9" s="34">
        <v>0.87</v>
      </c>
      <c r="F9" s="30">
        <v>434.09052528457187</v>
      </c>
    </row>
    <row r="10" spans="1:18">
      <c r="A10" s="74" t="s">
        <v>26</v>
      </c>
      <c r="B10" s="56" t="s">
        <v>23</v>
      </c>
      <c r="C10" s="31">
        <v>0.47</v>
      </c>
      <c r="D10" s="30">
        <v>234.50867457902157</v>
      </c>
      <c r="E10" s="34">
        <v>0.96</v>
      </c>
      <c r="F10" s="30">
        <v>478.99644169332066</v>
      </c>
    </row>
    <row r="11" spans="1:18">
      <c r="A11" s="74"/>
      <c r="B11" s="57" t="s">
        <v>27</v>
      </c>
      <c r="C11" s="32">
        <v>0.2148534515342061</v>
      </c>
      <c r="D11" s="33">
        <v>107.20212371918026</v>
      </c>
      <c r="E11" s="35">
        <v>0.77635600953683415</v>
      </c>
      <c r="F11" s="33">
        <v>387.36642297434298</v>
      </c>
    </row>
    <row r="12" spans="1:18">
      <c r="A12" s="75" t="s">
        <v>28</v>
      </c>
      <c r="B12" s="76"/>
      <c r="C12" s="76"/>
      <c r="D12" s="76"/>
      <c r="E12" s="76"/>
      <c r="F12" s="76"/>
    </row>
    <row r="13" spans="1:18">
      <c r="A13" s="75"/>
      <c r="B13" s="75"/>
      <c r="C13" s="75"/>
      <c r="D13" s="75"/>
      <c r="E13" s="75"/>
      <c r="F13" s="75"/>
    </row>
  </sheetData>
  <mergeCells count="8">
    <mergeCell ref="A4:A6"/>
    <mergeCell ref="A7:A9"/>
    <mergeCell ref="A10:A11"/>
    <mergeCell ref="A12:F13"/>
    <mergeCell ref="A2:A3"/>
    <mergeCell ref="B2:B3"/>
    <mergeCell ref="C2:D2"/>
    <mergeCell ref="E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4373-B53F-418A-9990-D2D6A2A0B631}">
  <sheetPr>
    <tabColor theme="9"/>
  </sheetPr>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D35F0-6C75-4FC3-AF5D-AD0BF3C8E7D7}">
  <dimension ref="A1:E74"/>
  <sheetViews>
    <sheetView workbookViewId="0"/>
  </sheetViews>
  <sheetFormatPr defaultRowHeight="15"/>
  <cols>
    <col min="1" max="1" width="26.5703125" customWidth="1"/>
    <col min="2" max="2" width="14.140625" customWidth="1"/>
    <col min="3" max="3" width="15.42578125" customWidth="1"/>
    <col min="4" max="4" width="23" customWidth="1"/>
  </cols>
  <sheetData>
    <row r="1" spans="1:5">
      <c r="A1" s="10" t="s">
        <v>7</v>
      </c>
    </row>
    <row r="2" spans="1:5">
      <c r="A2" s="89" t="s">
        <v>29</v>
      </c>
      <c r="B2" s="89"/>
      <c r="C2" s="89"/>
      <c r="D2" s="89"/>
      <c r="E2" s="89"/>
    </row>
    <row r="3" spans="1:5">
      <c r="A3" s="10"/>
    </row>
    <row r="4" spans="1:5">
      <c r="A4" s="90" t="s">
        <v>30</v>
      </c>
      <c r="B4" s="90"/>
      <c r="C4" s="90"/>
      <c r="D4" s="90"/>
      <c r="E4" s="90"/>
    </row>
    <row r="5" spans="1:5" ht="15" customHeight="1">
      <c r="A5" s="78" t="s">
        <v>31</v>
      </c>
      <c r="B5" s="78"/>
      <c r="C5" s="78"/>
      <c r="D5" s="78"/>
      <c r="E5" s="78"/>
    </row>
    <row r="6" spans="1:5" ht="44.25" customHeight="1">
      <c r="A6" s="78"/>
      <c r="B6" s="78"/>
      <c r="C6" s="78"/>
      <c r="D6" s="78"/>
      <c r="E6" s="78"/>
    </row>
    <row r="8" spans="1:5">
      <c r="A8" s="85" t="s">
        <v>32</v>
      </c>
      <c r="B8" s="87" t="s">
        <v>33</v>
      </c>
      <c r="C8" s="84"/>
      <c r="D8" s="88" t="s">
        <v>34</v>
      </c>
    </row>
    <row r="9" spans="1:5">
      <c r="A9" s="85"/>
      <c r="B9" s="66">
        <v>2024</v>
      </c>
      <c r="C9" s="54">
        <v>2030</v>
      </c>
      <c r="D9" s="88"/>
    </row>
    <row r="10" spans="1:5">
      <c r="A10" s="20" t="s">
        <v>35</v>
      </c>
      <c r="B10" s="20">
        <v>220</v>
      </c>
      <c r="C10" s="20">
        <v>499</v>
      </c>
      <c r="D10" s="20">
        <v>30</v>
      </c>
    </row>
    <row r="11" spans="1:5">
      <c r="A11" s="17" t="s">
        <v>36</v>
      </c>
      <c r="B11" s="17">
        <v>195</v>
      </c>
      <c r="C11" s="17">
        <v>494</v>
      </c>
      <c r="D11" s="17">
        <v>15</v>
      </c>
    </row>
    <row r="12" spans="1:5">
      <c r="A12" s="17" t="s">
        <v>37</v>
      </c>
      <c r="B12" s="17">
        <v>95</v>
      </c>
      <c r="C12" s="17">
        <v>359</v>
      </c>
      <c r="D12" s="17">
        <v>5</v>
      </c>
    </row>
    <row r="13" spans="1:5">
      <c r="A13" s="17" t="s">
        <v>38</v>
      </c>
      <c r="B13" s="17">
        <v>235</v>
      </c>
      <c r="C13" s="17">
        <v>479</v>
      </c>
      <c r="D13" s="17">
        <v>20</v>
      </c>
    </row>
    <row r="14" spans="1:5">
      <c r="A14" s="17" t="s">
        <v>39</v>
      </c>
      <c r="B14" s="17">
        <v>244</v>
      </c>
      <c r="C14" s="17">
        <v>489</v>
      </c>
      <c r="D14" s="17">
        <v>10</v>
      </c>
    </row>
    <row r="15" spans="1:5">
      <c r="A15" s="17" t="s">
        <v>40</v>
      </c>
      <c r="B15" s="17">
        <v>205</v>
      </c>
      <c r="C15" s="17">
        <v>484</v>
      </c>
      <c r="D15" s="17">
        <v>15</v>
      </c>
    </row>
    <row r="16" spans="1:5">
      <c r="A16" s="17" t="s">
        <v>41</v>
      </c>
      <c r="B16" s="17">
        <v>100</v>
      </c>
      <c r="C16" s="17">
        <v>434</v>
      </c>
      <c r="D16" s="17">
        <v>5</v>
      </c>
    </row>
    <row r="17" spans="1:5">
      <c r="A17" s="54" t="s">
        <v>42</v>
      </c>
      <c r="B17" s="48">
        <f>SUMPRODUCT(B10:B16,D10:D16)/100</f>
        <v>207.15</v>
      </c>
      <c r="C17" s="48">
        <f>SUMPRODUCT(C10:C16,D10:D16)/100</f>
        <v>480.75</v>
      </c>
      <c r="D17" s="19" t="s">
        <v>43</v>
      </c>
    </row>
    <row r="19" spans="1:5">
      <c r="A19" s="78" t="s">
        <v>44</v>
      </c>
      <c r="B19" s="78"/>
      <c r="C19" s="78"/>
      <c r="D19" s="78"/>
      <c r="E19" s="78"/>
    </row>
    <row r="20" spans="1:5" ht="32.25" customHeight="1">
      <c r="A20" s="78"/>
      <c r="B20" s="78"/>
      <c r="C20" s="78"/>
      <c r="D20" s="78"/>
      <c r="E20" s="78"/>
    </row>
    <row r="21" spans="1:5" s="14" customFormat="1" ht="30.75">
      <c r="A21" s="23" t="s">
        <v>10</v>
      </c>
      <c r="B21" s="67" t="s">
        <v>33</v>
      </c>
      <c r="C21" s="65" t="s">
        <v>45</v>
      </c>
    </row>
    <row r="22" spans="1:5">
      <c r="A22" s="37">
        <v>2024</v>
      </c>
      <c r="B22" s="48">
        <f>ROUND(B17,0)</f>
        <v>207</v>
      </c>
      <c r="C22" s="19" t="s">
        <v>43</v>
      </c>
    </row>
    <row r="23" spans="1:5">
      <c r="A23" s="24">
        <v>2025</v>
      </c>
      <c r="B23" s="18">
        <f>$B$22+($B$28-$B$22)*C23</f>
        <v>289.2</v>
      </c>
      <c r="C23" s="21">
        <v>0.3</v>
      </c>
    </row>
    <row r="24" spans="1:5">
      <c r="A24" s="24">
        <v>2026</v>
      </c>
      <c r="B24" s="18">
        <f>$B$22+($B$28-$B$22)*C24</f>
        <v>371.4</v>
      </c>
      <c r="C24" s="21">
        <v>0.6</v>
      </c>
    </row>
    <row r="25" spans="1:5">
      <c r="A25" s="24">
        <v>2027</v>
      </c>
      <c r="B25" s="18">
        <f t="shared" ref="B25:B26" si="0">$B$22+($B$28-$B$22)*C25</f>
        <v>412.5</v>
      </c>
      <c r="C25" s="21">
        <v>0.75</v>
      </c>
    </row>
    <row r="26" spans="1:5">
      <c r="A26" s="24">
        <v>2028</v>
      </c>
      <c r="B26" s="18">
        <f t="shared" si="0"/>
        <v>439.9</v>
      </c>
      <c r="C26" s="21">
        <v>0.85</v>
      </c>
    </row>
    <row r="27" spans="1:5">
      <c r="A27" s="24">
        <v>2029</v>
      </c>
      <c r="B27" s="18">
        <f>$B$22+($B$28-$B$22)*C27</f>
        <v>467.3</v>
      </c>
      <c r="C27" s="21">
        <v>0.95</v>
      </c>
    </row>
    <row r="28" spans="1:5">
      <c r="A28" s="37">
        <v>2030</v>
      </c>
      <c r="B28" s="48">
        <f>ROUND(C17,0)</f>
        <v>481</v>
      </c>
      <c r="C28" s="21" t="s">
        <v>43</v>
      </c>
    </row>
    <row r="29" spans="1:5">
      <c r="A29" s="24">
        <v>2031</v>
      </c>
      <c r="B29" s="18">
        <f>B28</f>
        <v>481</v>
      </c>
      <c r="C29" s="22">
        <v>1</v>
      </c>
    </row>
    <row r="30" spans="1:5">
      <c r="A30" s="24">
        <v>2032</v>
      </c>
      <c r="B30" s="18">
        <f t="shared" ref="B30:B31" si="1">B29</f>
        <v>481</v>
      </c>
      <c r="C30" s="22">
        <v>1</v>
      </c>
    </row>
    <row r="31" spans="1:5">
      <c r="A31" s="24">
        <v>2033</v>
      </c>
      <c r="B31" s="18">
        <f t="shared" si="1"/>
        <v>481</v>
      </c>
      <c r="C31" s="22">
        <v>1</v>
      </c>
    </row>
    <row r="33" spans="1:5" ht="33.75" customHeight="1">
      <c r="A33" s="86" t="s">
        <v>46</v>
      </c>
      <c r="B33" s="86"/>
      <c r="C33" s="86"/>
      <c r="D33" s="86"/>
      <c r="E33" s="86"/>
    </row>
    <row r="35" spans="1:5" ht="33" customHeight="1">
      <c r="A35" s="78" t="s">
        <v>47</v>
      </c>
      <c r="B35" s="78"/>
      <c r="C35" s="78"/>
      <c r="D35" s="78"/>
      <c r="E35" s="78"/>
    </row>
    <row r="37" spans="1:5" ht="45.75">
      <c r="A37" s="25" t="s">
        <v>10</v>
      </c>
      <c r="B37" s="68" t="s">
        <v>48</v>
      </c>
    </row>
    <row r="38" spans="1:5">
      <c r="A38" s="26">
        <v>2024</v>
      </c>
      <c r="B38" s="18">
        <v>71</v>
      </c>
    </row>
    <row r="39" spans="1:5">
      <c r="A39" s="26">
        <v>2025</v>
      </c>
      <c r="B39" s="18">
        <v>138</v>
      </c>
    </row>
    <row r="40" spans="1:5">
      <c r="A40" s="26">
        <v>2026</v>
      </c>
      <c r="B40" s="18">
        <v>145</v>
      </c>
    </row>
    <row r="41" spans="1:5">
      <c r="A41" s="26">
        <v>2027</v>
      </c>
      <c r="B41" s="18">
        <v>132</v>
      </c>
    </row>
    <row r="42" spans="1:5">
      <c r="A42" s="26">
        <v>2028</v>
      </c>
      <c r="B42" s="18">
        <v>133</v>
      </c>
    </row>
    <row r="43" spans="1:5">
      <c r="A43" s="26">
        <v>2029</v>
      </c>
      <c r="B43" s="18">
        <v>126</v>
      </c>
    </row>
    <row r="44" spans="1:5">
      <c r="A44" s="26">
        <v>2030</v>
      </c>
      <c r="B44" s="18">
        <v>126</v>
      </c>
    </row>
    <row r="45" spans="1:5">
      <c r="A45" s="26">
        <v>2031</v>
      </c>
      <c r="B45" s="18">
        <v>122</v>
      </c>
    </row>
    <row r="46" spans="1:5">
      <c r="A46" s="26">
        <v>2032</v>
      </c>
      <c r="B46" s="18">
        <v>122</v>
      </c>
    </row>
    <row r="47" spans="1:5">
      <c r="A47" s="26">
        <v>2033</v>
      </c>
      <c r="B47" s="18">
        <v>104</v>
      </c>
    </row>
    <row r="49" spans="1:5" ht="33.75" customHeight="1">
      <c r="A49" s="80" t="s">
        <v>49</v>
      </c>
      <c r="B49" s="80"/>
      <c r="C49" s="80"/>
      <c r="D49" s="80"/>
      <c r="E49" s="80"/>
    </row>
    <row r="51" spans="1:5">
      <c r="A51" s="78" t="s">
        <v>50</v>
      </c>
      <c r="B51" s="78"/>
      <c r="C51" s="78"/>
      <c r="D51" s="78"/>
      <c r="E51" s="78"/>
    </row>
    <row r="52" spans="1:5" ht="47.25" customHeight="1">
      <c r="A52" s="78"/>
      <c r="B52" s="78"/>
      <c r="C52" s="78"/>
      <c r="D52" s="78"/>
      <c r="E52" s="78"/>
    </row>
    <row r="53" spans="1:5">
      <c r="A53" s="81" t="s">
        <v>10</v>
      </c>
      <c r="B53" s="84" t="s">
        <v>51</v>
      </c>
      <c r="C53" s="84"/>
      <c r="D53" s="84"/>
      <c r="E53" s="17"/>
    </row>
    <row r="54" spans="1:5" ht="45.75">
      <c r="A54" s="82"/>
      <c r="B54" s="69" t="s">
        <v>52</v>
      </c>
      <c r="C54" s="69" t="s">
        <v>53</v>
      </c>
      <c r="D54" s="69" t="s">
        <v>54</v>
      </c>
      <c r="E54" s="69" t="s">
        <v>55</v>
      </c>
    </row>
    <row r="55" spans="1:5">
      <c r="A55" s="17">
        <v>2024</v>
      </c>
      <c r="B55" s="18">
        <f t="shared" ref="B55:B64" si="2">ROUND(B22,0)</f>
        <v>207</v>
      </c>
      <c r="C55" s="18">
        <f t="shared" ref="C55:C64" si="3">ROUND(B38,0)</f>
        <v>71</v>
      </c>
      <c r="D55" s="22">
        <v>1</v>
      </c>
      <c r="E55" s="18">
        <f>B55*D55+C55*(1-D55)</f>
        <v>207</v>
      </c>
    </row>
    <row r="56" spans="1:5">
      <c r="A56" s="17">
        <v>2025</v>
      </c>
      <c r="B56" s="18">
        <f t="shared" si="2"/>
        <v>289</v>
      </c>
      <c r="C56" s="18">
        <f t="shared" si="3"/>
        <v>138</v>
      </c>
      <c r="D56" s="22">
        <v>1</v>
      </c>
      <c r="E56" s="18">
        <f>B56*D56+C56*(1-D56)</f>
        <v>289</v>
      </c>
    </row>
    <row r="57" spans="1:5">
      <c r="A57" s="17">
        <v>2026</v>
      </c>
      <c r="B57" s="18">
        <f t="shared" si="2"/>
        <v>371</v>
      </c>
      <c r="C57" s="18">
        <f t="shared" si="3"/>
        <v>145</v>
      </c>
      <c r="D57" s="22">
        <v>0.95</v>
      </c>
      <c r="E57" s="18">
        <f t="shared" ref="E57:E64" si="4">B57*D57+C57*(1-D57)</f>
        <v>359.7</v>
      </c>
    </row>
    <row r="58" spans="1:5">
      <c r="A58" s="17">
        <v>2027</v>
      </c>
      <c r="B58" s="18">
        <f t="shared" si="2"/>
        <v>413</v>
      </c>
      <c r="C58" s="18">
        <f t="shared" si="3"/>
        <v>132</v>
      </c>
      <c r="D58" s="22">
        <v>0.9</v>
      </c>
      <c r="E58" s="18">
        <f t="shared" si="4"/>
        <v>384.9</v>
      </c>
    </row>
    <row r="59" spans="1:5">
      <c r="A59" s="17">
        <v>2028</v>
      </c>
      <c r="B59" s="18">
        <f t="shared" si="2"/>
        <v>440</v>
      </c>
      <c r="C59" s="18">
        <f t="shared" si="3"/>
        <v>133</v>
      </c>
      <c r="D59" s="22">
        <v>0.85</v>
      </c>
      <c r="E59" s="18">
        <f t="shared" si="4"/>
        <v>393.95</v>
      </c>
    </row>
    <row r="60" spans="1:5">
      <c r="A60" s="17">
        <v>2029</v>
      </c>
      <c r="B60" s="18">
        <f t="shared" si="2"/>
        <v>467</v>
      </c>
      <c r="C60" s="18">
        <f t="shared" si="3"/>
        <v>126</v>
      </c>
      <c r="D60" s="22">
        <v>0.8</v>
      </c>
      <c r="E60" s="18">
        <f t="shared" si="4"/>
        <v>398.8</v>
      </c>
    </row>
    <row r="61" spans="1:5">
      <c r="A61" s="17">
        <v>2030</v>
      </c>
      <c r="B61" s="18">
        <f t="shared" si="2"/>
        <v>481</v>
      </c>
      <c r="C61" s="18">
        <f t="shared" si="3"/>
        <v>126</v>
      </c>
      <c r="D61" s="22">
        <v>0.75</v>
      </c>
      <c r="E61" s="18">
        <f t="shared" si="4"/>
        <v>392.25</v>
      </c>
    </row>
    <row r="62" spans="1:5">
      <c r="A62" s="17">
        <v>2031</v>
      </c>
      <c r="B62" s="18">
        <f t="shared" si="2"/>
        <v>481</v>
      </c>
      <c r="C62" s="18">
        <f t="shared" si="3"/>
        <v>122</v>
      </c>
      <c r="D62" s="22">
        <v>0.7</v>
      </c>
      <c r="E62" s="18">
        <f t="shared" si="4"/>
        <v>373.3</v>
      </c>
    </row>
    <row r="63" spans="1:5">
      <c r="A63" s="17">
        <v>2032</v>
      </c>
      <c r="B63" s="18">
        <f t="shared" si="2"/>
        <v>481</v>
      </c>
      <c r="C63" s="18">
        <f t="shared" si="3"/>
        <v>122</v>
      </c>
      <c r="D63" s="22">
        <v>0.65</v>
      </c>
      <c r="E63" s="18">
        <f t="shared" si="4"/>
        <v>355.35</v>
      </c>
    </row>
    <row r="64" spans="1:5">
      <c r="A64" s="17">
        <v>2033</v>
      </c>
      <c r="B64" s="18">
        <f t="shared" si="2"/>
        <v>481</v>
      </c>
      <c r="C64" s="18">
        <f t="shared" si="3"/>
        <v>104</v>
      </c>
      <c r="D64" s="22">
        <v>0.6</v>
      </c>
      <c r="E64" s="18">
        <f t="shared" si="4"/>
        <v>330.2</v>
      </c>
    </row>
    <row r="65" spans="1:5" ht="15.75">
      <c r="A65" s="83" t="s">
        <v>56</v>
      </c>
      <c r="B65" s="83"/>
      <c r="C65" s="83"/>
      <c r="D65" s="83"/>
      <c r="E65" s="27">
        <f>AVERAGE(E55:E64)</f>
        <v>348.44499999999999</v>
      </c>
    </row>
    <row r="67" spans="1:5" ht="31.5" customHeight="1">
      <c r="A67" s="78" t="s">
        <v>57</v>
      </c>
      <c r="B67" s="78"/>
      <c r="C67" s="78"/>
      <c r="D67" s="78"/>
      <c r="E67" s="78"/>
    </row>
    <row r="68" spans="1:5">
      <c r="A68" s="28" t="s">
        <v>58</v>
      </c>
      <c r="B68" s="29">
        <f>1163*10*E65*10/1000000</f>
        <v>40.524153499999997</v>
      </c>
      <c r="C68" s="10" t="s">
        <v>59</v>
      </c>
    </row>
    <row r="70" spans="1:5" ht="66" customHeight="1">
      <c r="A70" s="78" t="s">
        <v>60</v>
      </c>
      <c r="B70" s="78"/>
      <c r="C70" s="78"/>
      <c r="D70" s="78"/>
      <c r="E70" s="78"/>
    </row>
    <row r="71" spans="1:5">
      <c r="A71" s="16"/>
      <c r="B71" s="16"/>
      <c r="C71" s="16"/>
      <c r="D71" s="16"/>
      <c r="E71" s="16"/>
    </row>
    <row r="72" spans="1:5">
      <c r="A72" s="79" t="s">
        <v>61</v>
      </c>
      <c r="B72" s="79"/>
      <c r="C72" s="79"/>
      <c r="D72" s="79"/>
      <c r="E72" s="79"/>
    </row>
    <row r="73" spans="1:5">
      <c r="A73" s="79"/>
      <c r="B73" s="79"/>
      <c r="C73" s="79"/>
      <c r="D73" s="79"/>
      <c r="E73" s="79"/>
    </row>
    <row r="74" spans="1:5">
      <c r="A74" s="79"/>
      <c r="B74" s="79"/>
      <c r="C74" s="79"/>
      <c r="D74" s="79"/>
      <c r="E74" s="79"/>
    </row>
  </sheetData>
  <mergeCells count="17">
    <mergeCell ref="A2:E2"/>
    <mergeCell ref="A4:E4"/>
    <mergeCell ref="A5:E6"/>
    <mergeCell ref="A19:E20"/>
    <mergeCell ref="A8:A9"/>
    <mergeCell ref="A33:E33"/>
    <mergeCell ref="A35:E35"/>
    <mergeCell ref="B8:C8"/>
    <mergeCell ref="D8:D9"/>
    <mergeCell ref="A67:E67"/>
    <mergeCell ref="A72:E74"/>
    <mergeCell ref="A70:E70"/>
    <mergeCell ref="A49:E49"/>
    <mergeCell ref="A51:E52"/>
    <mergeCell ref="A53:A54"/>
    <mergeCell ref="A65:D65"/>
    <mergeCell ref="B53:D5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3952-F84D-4377-A025-9B053CF2D9B4}">
  <dimension ref="A1:I58"/>
  <sheetViews>
    <sheetView workbookViewId="0"/>
  </sheetViews>
  <sheetFormatPr defaultRowHeight="15"/>
  <cols>
    <col min="1" max="1" width="26.5703125" customWidth="1"/>
    <col min="2" max="2" width="14.140625" customWidth="1"/>
    <col min="3" max="3" width="15.42578125" customWidth="1"/>
    <col min="4" max="4" width="21.140625" customWidth="1"/>
  </cols>
  <sheetData>
    <row r="1" spans="1:5">
      <c r="A1" s="10" t="s">
        <v>8</v>
      </c>
      <c r="B1" s="10"/>
      <c r="C1" s="10"/>
      <c r="D1" s="10"/>
      <c r="E1" s="10"/>
    </row>
    <row r="2" spans="1:5">
      <c r="A2" s="42" t="s">
        <v>62</v>
      </c>
      <c r="B2" s="43"/>
      <c r="C2" s="10"/>
      <c r="D2" s="10"/>
      <c r="E2" s="10"/>
    </row>
    <row r="4" spans="1:5">
      <c r="A4" s="85" t="s">
        <v>32</v>
      </c>
      <c r="B4" s="87" t="s">
        <v>33</v>
      </c>
      <c r="C4" s="91"/>
      <c r="D4" s="88" t="s">
        <v>34</v>
      </c>
    </row>
    <row r="5" spans="1:5">
      <c r="A5" s="85"/>
      <c r="B5" s="70">
        <v>2024</v>
      </c>
      <c r="C5" s="54">
        <v>2030</v>
      </c>
      <c r="D5" s="92"/>
    </row>
    <row r="6" spans="1:5">
      <c r="A6" s="20" t="s">
        <v>35</v>
      </c>
      <c r="B6" s="20">
        <v>220</v>
      </c>
      <c r="C6" s="20">
        <v>499</v>
      </c>
      <c r="D6" s="41">
        <v>30</v>
      </c>
    </row>
    <row r="7" spans="1:5">
      <c r="A7" s="17" t="s">
        <v>36</v>
      </c>
      <c r="B7" s="17">
        <v>195</v>
      </c>
      <c r="C7" s="17">
        <v>494</v>
      </c>
      <c r="D7" s="44">
        <v>15</v>
      </c>
    </row>
    <row r="8" spans="1:5">
      <c r="A8" s="17" t="s">
        <v>37</v>
      </c>
      <c r="B8" s="17">
        <v>95</v>
      </c>
      <c r="C8" s="17">
        <v>359</v>
      </c>
      <c r="D8" s="44">
        <v>5</v>
      </c>
    </row>
    <row r="9" spans="1:5">
      <c r="A9" s="17" t="s">
        <v>38</v>
      </c>
      <c r="B9" s="17">
        <v>235</v>
      </c>
      <c r="C9" s="17">
        <v>479</v>
      </c>
      <c r="D9" s="44">
        <v>20</v>
      </c>
    </row>
    <row r="10" spans="1:5">
      <c r="A10" s="17" t="s">
        <v>39</v>
      </c>
      <c r="B10" s="17">
        <v>244</v>
      </c>
      <c r="C10" s="17">
        <v>489</v>
      </c>
      <c r="D10" s="44">
        <v>10</v>
      </c>
    </row>
    <row r="11" spans="1:5">
      <c r="A11" s="17" t="s">
        <v>40</v>
      </c>
      <c r="B11" s="17">
        <v>205</v>
      </c>
      <c r="C11" s="17">
        <v>484</v>
      </c>
      <c r="D11" s="44">
        <v>15</v>
      </c>
    </row>
    <row r="12" spans="1:5">
      <c r="A12" s="17" t="s">
        <v>41</v>
      </c>
      <c r="B12" s="17">
        <v>100</v>
      </c>
      <c r="C12" s="17">
        <v>434</v>
      </c>
      <c r="D12" s="44">
        <v>5</v>
      </c>
    </row>
    <row r="13" spans="1:5">
      <c r="A13" s="54" t="s">
        <v>42</v>
      </c>
      <c r="B13" s="48">
        <f>SUMPRODUCT(B6:B12,D6:D12)/100</f>
        <v>207.15</v>
      </c>
      <c r="C13" s="48">
        <f>SUMPRODUCT(C6:C12,D6:D12)/100</f>
        <v>480.75</v>
      </c>
      <c r="D13" s="49" t="s">
        <v>43</v>
      </c>
    </row>
    <row r="15" spans="1:5" s="14" customFormat="1" ht="30.75">
      <c r="A15" s="23" t="s">
        <v>10</v>
      </c>
      <c r="B15" s="67" t="s">
        <v>33</v>
      </c>
      <c r="C15" s="65" t="s">
        <v>45</v>
      </c>
    </row>
    <row r="16" spans="1:5">
      <c r="A16" s="37">
        <v>2024</v>
      </c>
      <c r="B16" s="48">
        <f>ROUND(B13,0)</f>
        <v>207</v>
      </c>
      <c r="C16" s="45" t="s">
        <v>43</v>
      </c>
    </row>
    <row r="17" spans="1:3">
      <c r="A17" s="24">
        <v>2025</v>
      </c>
      <c r="B17" s="18">
        <f>$B$16+($B$22-$B$16)*C17</f>
        <v>289.2</v>
      </c>
      <c r="C17" s="46">
        <v>0.3</v>
      </c>
    </row>
    <row r="18" spans="1:3">
      <c r="A18" s="24">
        <v>2026</v>
      </c>
      <c r="B18" s="18">
        <f>$B$16+($B$22-$B$16)*C18</f>
        <v>371.4</v>
      </c>
      <c r="C18" s="46">
        <v>0.6</v>
      </c>
    </row>
    <row r="19" spans="1:3">
      <c r="A19" s="24">
        <v>2027</v>
      </c>
      <c r="B19" s="18">
        <f t="shared" ref="B19:B20" si="0">$B$16+($B$22-$B$16)*C19</f>
        <v>412.5</v>
      </c>
      <c r="C19" s="46">
        <v>0.75</v>
      </c>
    </row>
    <row r="20" spans="1:3">
      <c r="A20" s="24">
        <v>2028</v>
      </c>
      <c r="B20" s="18">
        <f t="shared" si="0"/>
        <v>439.9</v>
      </c>
      <c r="C20" s="46">
        <v>0.85</v>
      </c>
    </row>
    <row r="21" spans="1:3">
      <c r="A21" s="24">
        <v>2029</v>
      </c>
      <c r="B21" s="18">
        <f>$B$16+($B$22-$B$16)*C21</f>
        <v>467.3</v>
      </c>
      <c r="C21" s="46">
        <v>0.95</v>
      </c>
    </row>
    <row r="22" spans="1:3">
      <c r="A22" s="37">
        <v>2030</v>
      </c>
      <c r="B22" s="48">
        <f>ROUND(C13,0)</f>
        <v>481</v>
      </c>
      <c r="C22" s="46" t="s">
        <v>43</v>
      </c>
    </row>
    <row r="23" spans="1:3">
      <c r="A23" s="24">
        <v>2031</v>
      </c>
      <c r="B23" s="18">
        <f>B22</f>
        <v>481</v>
      </c>
      <c r="C23" s="47">
        <v>1</v>
      </c>
    </row>
    <row r="24" spans="1:3">
      <c r="A24" s="24">
        <v>2032</v>
      </c>
      <c r="B24" s="18">
        <f t="shared" ref="B24:B25" si="1">B23</f>
        <v>481</v>
      </c>
      <c r="C24" s="47">
        <v>1</v>
      </c>
    </row>
    <row r="25" spans="1:3">
      <c r="A25" s="24">
        <v>2033</v>
      </c>
      <c r="B25" s="18">
        <f t="shared" si="1"/>
        <v>481</v>
      </c>
      <c r="C25" s="47">
        <v>1</v>
      </c>
    </row>
    <row r="28" spans="1:3" ht="45.75">
      <c r="A28" s="25" t="s">
        <v>10</v>
      </c>
      <c r="B28" s="68" t="s">
        <v>48</v>
      </c>
    </row>
    <row r="29" spans="1:3">
      <c r="A29" s="26">
        <v>2024</v>
      </c>
      <c r="B29" s="18">
        <v>71</v>
      </c>
    </row>
    <row r="30" spans="1:3">
      <c r="A30" s="26">
        <v>2025</v>
      </c>
      <c r="B30" s="18">
        <v>138</v>
      </c>
    </row>
    <row r="31" spans="1:3">
      <c r="A31" s="26">
        <v>2026</v>
      </c>
      <c r="B31" s="18">
        <v>145</v>
      </c>
    </row>
    <row r="32" spans="1:3">
      <c r="A32" s="26">
        <v>2027</v>
      </c>
      <c r="B32" s="18">
        <v>132</v>
      </c>
    </row>
    <row r="33" spans="1:5">
      <c r="A33" s="26">
        <v>2028</v>
      </c>
      <c r="B33" s="18">
        <v>133</v>
      </c>
    </row>
    <row r="34" spans="1:5">
      <c r="A34" s="26">
        <v>2029</v>
      </c>
      <c r="B34" s="18">
        <v>126</v>
      </c>
    </row>
    <row r="35" spans="1:5">
      <c r="A35" s="26">
        <v>2030</v>
      </c>
      <c r="B35" s="18">
        <v>126</v>
      </c>
    </row>
    <row r="36" spans="1:5">
      <c r="A36" s="26">
        <v>2031</v>
      </c>
      <c r="B36" s="18">
        <v>122</v>
      </c>
    </row>
    <row r="37" spans="1:5">
      <c r="A37" s="26">
        <v>2032</v>
      </c>
      <c r="B37" s="18">
        <v>122</v>
      </c>
    </row>
    <row r="38" spans="1:5">
      <c r="A38" s="26">
        <v>2033</v>
      </c>
      <c r="B38" s="18">
        <v>104</v>
      </c>
    </row>
    <row r="40" spans="1:5">
      <c r="A40" s="81" t="s">
        <v>10</v>
      </c>
      <c r="B40" s="84" t="s">
        <v>51</v>
      </c>
      <c r="C40" s="84"/>
      <c r="D40" s="84"/>
      <c r="E40" s="17"/>
    </row>
    <row r="41" spans="1:5" ht="45.75">
      <c r="A41" s="82"/>
      <c r="B41" s="69" t="s">
        <v>52</v>
      </c>
      <c r="C41" s="69" t="s">
        <v>53</v>
      </c>
      <c r="D41" s="69" t="s">
        <v>54</v>
      </c>
      <c r="E41" s="69" t="s">
        <v>55</v>
      </c>
    </row>
    <row r="42" spans="1:5">
      <c r="A42" s="17">
        <v>2024</v>
      </c>
      <c r="B42" s="18">
        <f t="shared" ref="B42:B51" si="2">ROUND(B16,0)</f>
        <v>207</v>
      </c>
      <c r="C42" s="18">
        <f t="shared" ref="C42:C51" si="3">ROUND(B29,0)</f>
        <v>71</v>
      </c>
      <c r="D42" s="47">
        <v>1</v>
      </c>
      <c r="E42" s="18">
        <f>B42*D42+C42*(1-D42)</f>
        <v>207</v>
      </c>
    </row>
    <row r="43" spans="1:5">
      <c r="A43" s="17">
        <v>2025</v>
      </c>
      <c r="B43" s="18">
        <f t="shared" si="2"/>
        <v>289</v>
      </c>
      <c r="C43" s="18">
        <f t="shared" si="3"/>
        <v>138</v>
      </c>
      <c r="D43" s="47">
        <v>1</v>
      </c>
      <c r="E43" s="18">
        <f>B43*D43+C43*(1-D43)</f>
        <v>289</v>
      </c>
    </row>
    <row r="44" spans="1:5">
      <c r="A44" s="17">
        <v>2026</v>
      </c>
      <c r="B44" s="18">
        <f t="shared" si="2"/>
        <v>371</v>
      </c>
      <c r="C44" s="18">
        <f t="shared" si="3"/>
        <v>145</v>
      </c>
      <c r="D44" s="47">
        <v>0.95</v>
      </c>
      <c r="E44" s="18">
        <f t="shared" ref="E44:E51" si="4">B44*D44+C44*(1-D44)</f>
        <v>359.7</v>
      </c>
    </row>
    <row r="45" spans="1:5">
      <c r="A45" s="17">
        <v>2027</v>
      </c>
      <c r="B45" s="18">
        <f t="shared" si="2"/>
        <v>413</v>
      </c>
      <c r="C45" s="18">
        <f t="shared" si="3"/>
        <v>132</v>
      </c>
      <c r="D45" s="47">
        <v>0.9</v>
      </c>
      <c r="E45" s="18">
        <f t="shared" si="4"/>
        <v>384.9</v>
      </c>
    </row>
    <row r="46" spans="1:5">
      <c r="A46" s="17">
        <v>2028</v>
      </c>
      <c r="B46" s="18">
        <f t="shared" si="2"/>
        <v>440</v>
      </c>
      <c r="C46" s="18">
        <f t="shared" si="3"/>
        <v>133</v>
      </c>
      <c r="D46" s="47">
        <v>0.85</v>
      </c>
      <c r="E46" s="18">
        <f>B46*D46+C46*(1-D46)</f>
        <v>393.95</v>
      </c>
    </row>
    <row r="47" spans="1:5">
      <c r="A47" s="17">
        <v>2029</v>
      </c>
      <c r="B47" s="18">
        <f t="shared" si="2"/>
        <v>467</v>
      </c>
      <c r="C47" s="18">
        <f t="shared" si="3"/>
        <v>126</v>
      </c>
      <c r="D47" s="47">
        <v>0.8</v>
      </c>
      <c r="E47" s="18">
        <f t="shared" si="4"/>
        <v>398.8</v>
      </c>
    </row>
    <row r="48" spans="1:5">
      <c r="A48" s="17">
        <v>2030</v>
      </c>
      <c r="B48" s="18">
        <f t="shared" si="2"/>
        <v>481</v>
      </c>
      <c r="C48" s="18">
        <f t="shared" si="3"/>
        <v>126</v>
      </c>
      <c r="D48" s="47">
        <v>0.75</v>
      </c>
      <c r="E48" s="18">
        <f t="shared" si="4"/>
        <v>392.25</v>
      </c>
    </row>
    <row r="49" spans="1:9">
      <c r="A49" s="17">
        <v>2031</v>
      </c>
      <c r="B49" s="18">
        <f t="shared" si="2"/>
        <v>481</v>
      </c>
      <c r="C49" s="18">
        <f t="shared" si="3"/>
        <v>122</v>
      </c>
      <c r="D49" s="47">
        <v>0.7</v>
      </c>
      <c r="E49" s="18">
        <f t="shared" si="4"/>
        <v>373.3</v>
      </c>
    </row>
    <row r="50" spans="1:9">
      <c r="A50" s="17">
        <v>2032</v>
      </c>
      <c r="B50" s="18">
        <f t="shared" si="2"/>
        <v>481</v>
      </c>
      <c r="C50" s="18">
        <f t="shared" si="3"/>
        <v>122</v>
      </c>
      <c r="D50" s="47">
        <v>0.65</v>
      </c>
      <c r="E50" s="18">
        <f t="shared" si="4"/>
        <v>355.35</v>
      </c>
    </row>
    <row r="51" spans="1:9">
      <c r="A51" s="17">
        <v>2033</v>
      </c>
      <c r="B51" s="18">
        <f t="shared" si="2"/>
        <v>481</v>
      </c>
      <c r="C51" s="18">
        <f t="shared" si="3"/>
        <v>104</v>
      </c>
      <c r="D51" s="47">
        <v>0.6</v>
      </c>
      <c r="E51" s="18">
        <f t="shared" si="4"/>
        <v>330.2</v>
      </c>
    </row>
    <row r="52" spans="1:9" ht="15.75">
      <c r="A52" s="83" t="s">
        <v>56</v>
      </c>
      <c r="B52" s="83"/>
      <c r="C52" s="83"/>
      <c r="D52" s="83"/>
      <c r="E52" s="27">
        <f>AVERAGE(E42:E51)</f>
        <v>348.44499999999999</v>
      </c>
    </row>
    <row r="54" spans="1:9">
      <c r="A54" t="s">
        <v>63</v>
      </c>
      <c r="B54" s="50">
        <v>1163</v>
      </c>
      <c r="C54" t="s">
        <v>64</v>
      </c>
    </row>
    <row r="55" spans="1:9">
      <c r="A55" t="s">
        <v>65</v>
      </c>
      <c r="B55" s="50">
        <v>10</v>
      </c>
      <c r="C55" t="s">
        <v>66</v>
      </c>
    </row>
    <row r="56" spans="1:9">
      <c r="A56" t="s">
        <v>67</v>
      </c>
      <c r="B56" s="50">
        <v>10</v>
      </c>
      <c r="C56" t="s">
        <v>68</v>
      </c>
    </row>
    <row r="57" spans="1:9">
      <c r="E57" s="78"/>
      <c r="F57" s="78"/>
      <c r="G57" s="78"/>
      <c r="H57" s="78"/>
      <c r="I57" s="78"/>
    </row>
    <row r="58" spans="1:9">
      <c r="A58" s="28" t="s">
        <v>58</v>
      </c>
      <c r="B58" s="29">
        <f>$B$54*$B$55*$E$52*$B$56/1000000</f>
        <v>40.524153499999997</v>
      </c>
      <c r="C58" s="10" t="s">
        <v>59</v>
      </c>
    </row>
  </sheetData>
  <mergeCells count="7">
    <mergeCell ref="A52:D52"/>
    <mergeCell ref="E57:I57"/>
    <mergeCell ref="A40:A41"/>
    <mergeCell ref="B40:D40"/>
    <mergeCell ref="A4:A5"/>
    <mergeCell ref="B4:C4"/>
    <mergeCell ref="D4: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AFB9E823C9D0418F6B4DDC4D57024A" ma:contentTypeVersion="17" ma:contentTypeDescription="Create a new document." ma:contentTypeScope="" ma:versionID="fc15885e5b288e19c79f9b46a35c05fe">
  <xsd:schema xmlns:xsd="http://www.w3.org/2001/XMLSchema" xmlns:xs="http://www.w3.org/2001/XMLSchema" xmlns:p="http://schemas.microsoft.com/office/2006/metadata/properties" xmlns:ns2="0fb38d06-b453-4df3-aa7c-5ab59eabb8cc" xmlns:ns3="eaba08d7-8f61-4ca4-bc84-14b202c2cc26" targetNamespace="http://schemas.microsoft.com/office/2006/metadata/properties" ma:root="true" ma:fieldsID="005e3c697b74c58c281a61f9e323e0df" ns2:_="" ns3:_="">
    <xsd:import namespace="0fb38d06-b453-4df3-aa7c-5ab59eabb8cc"/>
    <xsd:import namespace="eaba08d7-8f61-4ca4-bc84-14b202c2cc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b38d06-b453-4df3-aa7c-5ab59eabb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9360adf-5c50-464c-8765-4db33330f2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ba08d7-8f61-4ca4-bc84-14b202c2cc2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cc362af-c016-4155-9e6a-00ed22a3a3aa}" ma:internalName="TaxCatchAll" ma:showField="CatchAllData" ma:web="eaba08d7-8f61-4ca4-bc84-14b202c2cc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aba08d7-8f61-4ca4-bc84-14b202c2cc26" xsi:nil="true"/>
    <lcf76f155ced4ddcb4097134ff3c332f xmlns="0fb38d06-b453-4df3-aa7c-5ab59eabb8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A4E7A9-E978-4792-8F4E-87D367539F93}"/>
</file>

<file path=customXml/itemProps2.xml><?xml version="1.0" encoding="utf-8"?>
<ds:datastoreItem xmlns:ds="http://schemas.openxmlformats.org/officeDocument/2006/customXml" ds:itemID="{754FE93B-078C-45BE-B9E4-5EEFA0A03C69}"/>
</file>

<file path=customXml/itemProps3.xml><?xml version="1.0" encoding="utf-8"?>
<ds:datastoreItem xmlns:ds="http://schemas.openxmlformats.org/officeDocument/2006/customXml" ds:itemID="{0612FE1B-EA9A-45D2-85EA-9D02EBB9E2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Shekarrizfard</dc:creator>
  <cp:keywords/>
  <dc:description/>
  <cp:lastModifiedBy/>
  <cp:revision/>
  <dcterms:created xsi:type="dcterms:W3CDTF">2023-12-15T04:05:29Z</dcterms:created>
  <dcterms:modified xsi:type="dcterms:W3CDTF">2024-06-25T20:35:14Z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0x01010094AFB9E823C9D0418F6B4DDC4D57024A</vt:lpwstr>
  </property>
  <property fmtid="{D5CDD505-2E9C-101B-9397-08002B2CF9AE}" pid="3" name="MediaServiceImageTags">
    <vt:lpwstr/>
  </property>
</Properties>
</file>